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3\Spreadsheets\calfed\"/>
    </mc:Choice>
  </mc:AlternateContent>
  <xr:revisionPtr revIDLastSave="0" documentId="13_ncr:1_{1BE806F5-E427-43B4-B368-02AF53FBDC38}" xr6:coauthVersionLast="47" xr6:coauthVersionMax="47" xr10:uidLastSave="{00000000-0000-0000-0000-000000000000}"/>
  <workbookProtection workbookPassword="DFAF" lockStructure="1"/>
  <bookViews>
    <workbookView xWindow="9660" yWindow="300" windowWidth="26085" windowHeight="17595" tabRatio="804" firstSheet="1" activeTab="1" xr2:uid="{00000000-000D-0000-FFFF-FFFF00000000}"/>
  </bookViews>
  <sheets>
    <sheet name="INSTRUCTIONS" sheetId="134" state="hidden" r:id="rId1"/>
    <sheet name="Agency Summary" sheetId="129" r:id="rId2"/>
    <sheet name="Component Summary" sheetId="92" r:id="rId3"/>
    <sheet name="CALFED (pre FY12)" sheetId="135" state="hidden" r:id="rId4"/>
    <sheet name="BOR 12-20" sheetId="123" r:id="rId5"/>
    <sheet name="USACE 12-20" sheetId="127" r:id="rId6"/>
    <sheet name="NRCS 12-20" sheetId="125" r:id="rId7"/>
    <sheet name="NOAA 12-20" sheetId="119" r:id="rId8"/>
    <sheet name="USGS 12-20" sheetId="133" r:id="rId9"/>
    <sheet name="USGS2011" sheetId="98" state="hidden" r:id="rId10"/>
    <sheet name="USGS 2010" sheetId="65" state="hidden" r:id="rId11"/>
    <sheet name="F&amp;WS 12-20" sheetId="121" r:id="rId12"/>
    <sheet name="EPA 12-20" sheetId="117" r:id="rId13"/>
    <sheet name="EPA 2011" sheetId="118" state="hidden" r:id="rId14"/>
    <sheet name="USEPA 2010" sheetId="91" state="hidden" r:id="rId15"/>
    <sheet name="NOAA 2011" sheetId="120" state="hidden" r:id="rId16"/>
    <sheet name="NOAA 2010" sheetId="52" state="hidden" r:id="rId17"/>
    <sheet name="USF&amp;WS 2010" sheetId="78" state="hidden" r:id="rId18"/>
    <sheet name="F&amp;WS 2011" sheetId="122" state="hidden" r:id="rId19"/>
    <sheet name="BOR 2011" sheetId="124" state="hidden" r:id="rId20"/>
    <sheet name="USBR 2010" sheetId="13" state="hidden" r:id="rId21"/>
    <sheet name="USACE 2011" sheetId="128" state="hidden" r:id="rId22"/>
    <sheet name="USACE 2010" sheetId="26" state="hidden" r:id="rId23"/>
    <sheet name="NRCS 2011" sheetId="126" state="hidden" r:id="rId24"/>
    <sheet name="NRCS 2010" sheetId="39" state="hidden" r:id="rId25"/>
  </sheets>
  <definedNames>
    <definedName name="_xlnm.Print_Area" localSheetId="1">'Agency Summary'!$B$2:$W$17</definedName>
    <definedName name="_xlnm.Print_Area" localSheetId="4">'BOR 12-20'!$B$2:$X$104</definedName>
    <definedName name="_xlnm.Print_Area" localSheetId="19">'BOR 2011'!$B$2:$E$86</definedName>
    <definedName name="_xlnm.Print_Area" localSheetId="2">'Component Summary'!$A$1:$N$46</definedName>
    <definedName name="_xlnm.Print_Area" localSheetId="12">'EPA 12-20'!$A$1:$Z$22</definedName>
    <definedName name="_xlnm.Print_Area" localSheetId="13">'EPA 2011'!$B$2:$E$18</definedName>
    <definedName name="_xlnm.Print_Area" localSheetId="11">'F&amp;WS 12-20'!$B$2:$P$39</definedName>
    <definedName name="_xlnm.Print_Area" localSheetId="18">'F&amp;WS 2011'!$B$2:$E$24</definedName>
    <definedName name="_xlnm.Print_Area" localSheetId="7">'NOAA 12-20'!$B$2:$P$14</definedName>
    <definedName name="_xlnm.Print_Area" localSheetId="15">'NOAA 2011'!$B$2:$E$15</definedName>
    <definedName name="_xlnm.Print_Area" localSheetId="6">'NRCS 12-20'!$B$2:$P$21</definedName>
    <definedName name="_xlnm.Print_Area" localSheetId="23">'NRCS 2011'!$B$2:$E$23</definedName>
    <definedName name="_xlnm.Print_Area" localSheetId="5">'USACE 12-20'!$B$2:$Z$34</definedName>
    <definedName name="_xlnm.Print_Area" localSheetId="21">'USACE 2011'!$B$2:$E$107</definedName>
    <definedName name="_xlnm.Print_Area" localSheetId="20">'USBR 2010'!$A$5:$D$81</definedName>
    <definedName name="_xlnm.Print_Area" localSheetId="8">'USGS 12-20'!$B$2:$R$17</definedName>
    <definedName name="_xlnm.Print_Area" localSheetId="9">USGS2011!$B$2:$E$13</definedName>
    <definedName name="_xlnm.Print_Titles" localSheetId="4">'BOR 12-20'!$2:$4</definedName>
    <definedName name="_xlnm.Print_Titles" localSheetId="19">'BOR 2011'!$2:$5</definedName>
    <definedName name="_xlnm.Print_Titles" localSheetId="2">'Component Summary'!$2:$5</definedName>
    <definedName name="_xlnm.Print_Titles" localSheetId="12">'EPA 12-20'!$2:$4</definedName>
    <definedName name="_xlnm.Print_Titles" localSheetId="13">'EPA 2011'!$2:$5</definedName>
    <definedName name="_xlnm.Print_Titles" localSheetId="11">'F&amp;WS 12-20'!$2:$4</definedName>
    <definedName name="_xlnm.Print_Titles" localSheetId="18">'F&amp;WS 2011'!$2:$5</definedName>
    <definedName name="_xlnm.Print_Titles" localSheetId="7">'NOAA 12-20'!$2:$4</definedName>
    <definedName name="_xlnm.Print_Titles" localSheetId="15">'NOAA 2011'!$2:$5</definedName>
    <definedName name="_xlnm.Print_Titles" localSheetId="6">'NRCS 12-20'!$2:$4</definedName>
    <definedName name="_xlnm.Print_Titles" localSheetId="23">'NRCS 2011'!$2:$5</definedName>
    <definedName name="_xlnm.Print_Titles" localSheetId="21">'USACE 2011'!$2:$5</definedName>
    <definedName name="_xlnm.Print_Titles" localSheetId="20">'USBR 2010'!$5:$7</definedName>
    <definedName name="_xlnm.Print_Titles" localSheetId="8">'USGS 12-20'!$2:$4</definedName>
    <definedName name="_xlnm.Print_Titles" localSheetId="9">USGS2011!$2:$5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92" l="1"/>
  <c r="N44" i="92"/>
  <c r="N43" i="92"/>
  <c r="N42" i="92"/>
  <c r="X14" i="127"/>
  <c r="Z7" i="133"/>
  <c r="Z16" i="133" s="1"/>
  <c r="Z31" i="121"/>
  <c r="N40" i="92" s="1"/>
  <c r="Z23" i="121"/>
  <c r="N39" i="92" s="1"/>
  <c r="Z15" i="121"/>
  <c r="N38" i="92"/>
  <c r="Z5" i="121"/>
  <c r="Z5" i="127"/>
  <c r="N17" i="92" s="1"/>
  <c r="Z14" i="127"/>
  <c r="N20" i="92" s="1"/>
  <c r="Z9" i="127"/>
  <c r="N19" i="92"/>
  <c r="Z7" i="127"/>
  <c r="N18" i="92"/>
  <c r="X7" i="127"/>
  <c r="M18" i="92"/>
  <c r="V7" i="127"/>
  <c r="T7" i="127"/>
  <c r="K18" i="92" s="1"/>
  <c r="R7" i="127"/>
  <c r="P7" i="127"/>
  <c r="N7" i="127"/>
  <c r="L7" i="127"/>
  <c r="G18" i="92"/>
  <c r="L5" i="127"/>
  <c r="G17" i="92"/>
  <c r="L9" i="127"/>
  <c r="G19" i="92"/>
  <c r="L14" i="127"/>
  <c r="G20" i="92" s="1"/>
  <c r="G16" i="92" s="1"/>
  <c r="J7" i="127"/>
  <c r="H7" i="127"/>
  <c r="E18" i="92" s="1"/>
  <c r="F7" i="127"/>
  <c r="D7" i="127"/>
  <c r="Z102" i="123"/>
  <c r="Z75" i="123"/>
  <c r="X75" i="123"/>
  <c r="D6" i="123"/>
  <c r="Z6" i="123"/>
  <c r="Z5" i="123" s="1"/>
  <c r="Z9" i="123"/>
  <c r="Z8" i="123" s="1"/>
  <c r="N13" i="92" s="1"/>
  <c r="Z12" i="123"/>
  <c r="Z14" i="123"/>
  <c r="Z16" i="123"/>
  <c r="Z18" i="123"/>
  <c r="Z20" i="123"/>
  <c r="Z22" i="123"/>
  <c r="Z25" i="123"/>
  <c r="Z27" i="123"/>
  <c r="Z30" i="123"/>
  <c r="Z32" i="123"/>
  <c r="Z36" i="123"/>
  <c r="Z38" i="123"/>
  <c r="Z35" i="123" s="1"/>
  <c r="N14" i="92" s="1"/>
  <c r="Z40" i="123"/>
  <c r="Z42" i="123"/>
  <c r="Z45" i="123"/>
  <c r="Z48" i="123"/>
  <c r="Z50" i="123"/>
  <c r="Z53" i="123"/>
  <c r="Z55" i="123"/>
  <c r="Z57" i="123"/>
  <c r="Z59" i="123"/>
  <c r="Z64" i="123"/>
  <c r="Z66" i="123"/>
  <c r="Z68" i="123"/>
  <c r="Z71" i="123"/>
  <c r="Z73" i="123"/>
  <c r="Z79" i="123"/>
  <c r="Z81" i="123"/>
  <c r="Z85" i="123"/>
  <c r="Z89" i="123"/>
  <c r="Z93" i="123"/>
  <c r="Z95" i="123"/>
  <c r="Z98" i="123"/>
  <c r="Z100" i="123"/>
  <c r="Z105" i="123"/>
  <c r="Z108" i="123"/>
  <c r="Z111" i="123"/>
  <c r="Z113" i="123"/>
  <c r="Z115" i="123"/>
  <c r="Z117" i="123"/>
  <c r="Z21" i="125"/>
  <c r="N24" i="92"/>
  <c r="X21" i="125"/>
  <c r="M24" i="92"/>
  <c r="M23" i="92"/>
  <c r="N35" i="92"/>
  <c r="N33" i="92"/>
  <c r="N32" i="92"/>
  <c r="N15" i="92"/>
  <c r="N10" i="92" s="1"/>
  <c r="N30" i="92"/>
  <c r="N29" i="92"/>
  <c r="N28" i="92"/>
  <c r="N27" i="92"/>
  <c r="N26" i="92" s="1"/>
  <c r="AB8" i="129" s="1"/>
  <c r="N25" i="92"/>
  <c r="N23" i="92"/>
  <c r="N22" i="92"/>
  <c r="N21" i="92" s="1"/>
  <c r="AB7" i="129" s="1"/>
  <c r="M22" i="92"/>
  <c r="Z14" i="119"/>
  <c r="M42" i="92"/>
  <c r="M44" i="92"/>
  <c r="M30" i="92"/>
  <c r="W7" i="117"/>
  <c r="X6" i="117" s="1"/>
  <c r="M20" i="92"/>
  <c r="V14" i="127"/>
  <c r="V5" i="127"/>
  <c r="V9" i="127"/>
  <c r="V35" i="127"/>
  <c r="T14" i="127"/>
  <c r="K20" i="92"/>
  <c r="R14" i="127"/>
  <c r="J20" i="92" s="1"/>
  <c r="J25" i="92"/>
  <c r="P14" i="127"/>
  <c r="I20" i="92"/>
  <c r="N14" i="127"/>
  <c r="J14" i="127"/>
  <c r="F20" i="92"/>
  <c r="H14" i="127"/>
  <c r="E20" i="92" s="1"/>
  <c r="F14" i="127"/>
  <c r="D20" i="92" s="1"/>
  <c r="D14" i="127"/>
  <c r="X9" i="127"/>
  <c r="M19" i="92" s="1"/>
  <c r="L19" i="92"/>
  <c r="T9" i="127"/>
  <c r="K19" i="92"/>
  <c r="R9" i="127"/>
  <c r="P9" i="127"/>
  <c r="P5" i="127"/>
  <c r="P35" i="127"/>
  <c r="N9" i="127"/>
  <c r="H19" i="92"/>
  <c r="J9" i="127"/>
  <c r="F19" i="92"/>
  <c r="H9" i="127"/>
  <c r="E19" i="92"/>
  <c r="F9" i="127"/>
  <c r="D19" i="92"/>
  <c r="D9" i="127"/>
  <c r="X5" i="127"/>
  <c r="M17" i="92" s="1"/>
  <c r="L17" i="92"/>
  <c r="T5" i="127"/>
  <c r="K17" i="92"/>
  <c r="R5" i="127"/>
  <c r="J17" i="92"/>
  <c r="N5" i="127"/>
  <c r="H17" i="92"/>
  <c r="H16" i="92" s="1"/>
  <c r="V6" i="129" s="1"/>
  <c r="H18" i="92"/>
  <c r="H20" i="92"/>
  <c r="J5" i="127"/>
  <c r="J35" i="127"/>
  <c r="H5" i="127"/>
  <c r="E17" i="92"/>
  <c r="F5" i="127"/>
  <c r="D17" i="92"/>
  <c r="D5" i="127"/>
  <c r="C17" i="92"/>
  <c r="C18" i="92"/>
  <c r="C19" i="92"/>
  <c r="C20" i="92"/>
  <c r="C16" i="92"/>
  <c r="M35" i="92"/>
  <c r="M33" i="92"/>
  <c r="M32" i="92"/>
  <c r="X117" i="123"/>
  <c r="V117" i="123"/>
  <c r="T117" i="123"/>
  <c r="R117" i="123"/>
  <c r="P117" i="123"/>
  <c r="N117" i="123"/>
  <c r="L117" i="123"/>
  <c r="J117" i="123"/>
  <c r="H117" i="123"/>
  <c r="F117" i="123"/>
  <c r="D117" i="123"/>
  <c r="X115" i="123"/>
  <c r="V115" i="123"/>
  <c r="T115" i="123"/>
  <c r="R115" i="123"/>
  <c r="P115" i="123"/>
  <c r="N115" i="123"/>
  <c r="X113" i="123"/>
  <c r="V113" i="123"/>
  <c r="T113" i="123"/>
  <c r="R113" i="123"/>
  <c r="P113" i="123"/>
  <c r="N113" i="123"/>
  <c r="L113" i="123"/>
  <c r="J113" i="123"/>
  <c r="H113" i="123"/>
  <c r="F113" i="123"/>
  <c r="D113" i="123"/>
  <c r="X111" i="123"/>
  <c r="V111" i="123"/>
  <c r="T111" i="123"/>
  <c r="R111" i="123"/>
  <c r="P111" i="123"/>
  <c r="N111" i="123"/>
  <c r="L111" i="123"/>
  <c r="J111" i="123"/>
  <c r="H111" i="123"/>
  <c r="F111" i="123"/>
  <c r="D111" i="123"/>
  <c r="X108" i="123"/>
  <c r="V108" i="123"/>
  <c r="T108" i="123"/>
  <c r="R108" i="123"/>
  <c r="P108" i="123"/>
  <c r="N108" i="123"/>
  <c r="L108" i="123"/>
  <c r="J108" i="123"/>
  <c r="H108" i="123"/>
  <c r="F108" i="123"/>
  <c r="D108" i="123"/>
  <c r="X105" i="123"/>
  <c r="V105" i="123"/>
  <c r="T105" i="123"/>
  <c r="R105" i="123"/>
  <c r="P105" i="123"/>
  <c r="N105" i="123"/>
  <c r="L105" i="123"/>
  <c r="J105" i="123"/>
  <c r="H105" i="123"/>
  <c r="F105" i="123"/>
  <c r="D105" i="123"/>
  <c r="X102" i="123"/>
  <c r="V102" i="123"/>
  <c r="T102" i="123"/>
  <c r="R102" i="123"/>
  <c r="P102" i="123"/>
  <c r="N102" i="123"/>
  <c r="L102" i="123"/>
  <c r="J102" i="123"/>
  <c r="H102" i="123"/>
  <c r="F102" i="123"/>
  <c r="D102" i="123"/>
  <c r="X100" i="123"/>
  <c r="V100" i="123"/>
  <c r="T100" i="123"/>
  <c r="R100" i="123"/>
  <c r="P100" i="123"/>
  <c r="N100" i="123"/>
  <c r="L100" i="123"/>
  <c r="J100" i="123"/>
  <c r="H100" i="123"/>
  <c r="F100" i="123"/>
  <c r="D100" i="123"/>
  <c r="X98" i="123"/>
  <c r="V98" i="123"/>
  <c r="T98" i="123"/>
  <c r="R98" i="123"/>
  <c r="P98" i="123"/>
  <c r="N98" i="123"/>
  <c r="L98" i="123"/>
  <c r="J98" i="123"/>
  <c r="H98" i="123"/>
  <c r="F98" i="123"/>
  <c r="D98" i="123"/>
  <c r="X95" i="123"/>
  <c r="V95" i="123"/>
  <c r="T95" i="123"/>
  <c r="R95" i="123"/>
  <c r="P95" i="123"/>
  <c r="N95" i="123"/>
  <c r="L95" i="123"/>
  <c r="J95" i="123"/>
  <c r="H95" i="123"/>
  <c r="F95" i="123"/>
  <c r="D95" i="123"/>
  <c r="X93" i="123"/>
  <c r="V93" i="123"/>
  <c r="T93" i="123"/>
  <c r="R93" i="123"/>
  <c r="P93" i="123"/>
  <c r="N93" i="123"/>
  <c r="L93" i="123"/>
  <c r="J93" i="123"/>
  <c r="H93" i="123"/>
  <c r="F93" i="123"/>
  <c r="D93" i="123"/>
  <c r="X89" i="123"/>
  <c r="V89" i="123"/>
  <c r="T89" i="123"/>
  <c r="R89" i="123"/>
  <c r="P89" i="123"/>
  <c r="N89" i="123"/>
  <c r="L89" i="123"/>
  <c r="J89" i="123"/>
  <c r="H89" i="123"/>
  <c r="F89" i="123"/>
  <c r="D89" i="123"/>
  <c r="X85" i="123"/>
  <c r="V85" i="123"/>
  <c r="T85" i="123"/>
  <c r="R85" i="123"/>
  <c r="P85" i="123"/>
  <c r="N85" i="123"/>
  <c r="L85" i="123"/>
  <c r="J85" i="123"/>
  <c r="H85" i="123"/>
  <c r="F85" i="123"/>
  <c r="D85" i="123"/>
  <c r="X81" i="123"/>
  <c r="V81" i="123"/>
  <c r="T81" i="123"/>
  <c r="R81" i="123"/>
  <c r="P81" i="123"/>
  <c r="N81" i="123"/>
  <c r="L81" i="123"/>
  <c r="J81" i="123"/>
  <c r="H81" i="123"/>
  <c r="F81" i="123"/>
  <c r="D81" i="123"/>
  <c r="X79" i="123"/>
  <c r="V79" i="123"/>
  <c r="T79" i="123"/>
  <c r="R79" i="123"/>
  <c r="P79" i="123"/>
  <c r="N79" i="123"/>
  <c r="L79" i="123"/>
  <c r="J79" i="123"/>
  <c r="H79" i="123"/>
  <c r="F79" i="123"/>
  <c r="D79" i="123"/>
  <c r="V75" i="123"/>
  <c r="T75" i="123"/>
  <c r="R75" i="123"/>
  <c r="P75" i="123"/>
  <c r="N75" i="123"/>
  <c r="L75" i="123"/>
  <c r="J75" i="123"/>
  <c r="H75" i="123"/>
  <c r="F75" i="123"/>
  <c r="D75" i="123"/>
  <c r="X73" i="123"/>
  <c r="V73" i="123"/>
  <c r="T73" i="123"/>
  <c r="R73" i="123"/>
  <c r="P73" i="123"/>
  <c r="N73" i="123"/>
  <c r="L73" i="123"/>
  <c r="J73" i="123"/>
  <c r="H73" i="123"/>
  <c r="F73" i="123"/>
  <c r="D73" i="123"/>
  <c r="X71" i="123"/>
  <c r="V71" i="123"/>
  <c r="T71" i="123"/>
  <c r="R71" i="123"/>
  <c r="P71" i="123"/>
  <c r="N71" i="123"/>
  <c r="L71" i="123"/>
  <c r="J71" i="123"/>
  <c r="H71" i="123"/>
  <c r="F71" i="123"/>
  <c r="D71" i="123"/>
  <c r="X68" i="123"/>
  <c r="V68" i="123"/>
  <c r="T68" i="123"/>
  <c r="R68" i="123"/>
  <c r="P68" i="123"/>
  <c r="N68" i="123"/>
  <c r="L68" i="123"/>
  <c r="J68" i="123"/>
  <c r="H68" i="123"/>
  <c r="F68" i="123"/>
  <c r="D68" i="123"/>
  <c r="X66" i="123"/>
  <c r="V66" i="123"/>
  <c r="T66" i="123"/>
  <c r="R66" i="123"/>
  <c r="P66" i="123"/>
  <c r="N66" i="123"/>
  <c r="L66" i="123"/>
  <c r="J66" i="123"/>
  <c r="H66" i="123"/>
  <c r="F66" i="123"/>
  <c r="D66" i="123"/>
  <c r="X64" i="123"/>
  <c r="V64" i="123"/>
  <c r="T64" i="123"/>
  <c r="R64" i="123"/>
  <c r="P64" i="123"/>
  <c r="N64" i="123"/>
  <c r="L64" i="123"/>
  <c r="J64" i="123"/>
  <c r="H64" i="123"/>
  <c r="F64" i="123"/>
  <c r="D64" i="123"/>
  <c r="X59" i="123"/>
  <c r="V59" i="123"/>
  <c r="T59" i="123"/>
  <c r="R59" i="123"/>
  <c r="P59" i="123"/>
  <c r="N59" i="123"/>
  <c r="L59" i="123"/>
  <c r="J59" i="123"/>
  <c r="H59" i="123"/>
  <c r="F59" i="123"/>
  <c r="D59" i="123"/>
  <c r="X57" i="123"/>
  <c r="V57" i="123"/>
  <c r="T57" i="123"/>
  <c r="R57" i="123"/>
  <c r="P57" i="123"/>
  <c r="N57" i="123"/>
  <c r="L57" i="123"/>
  <c r="J57" i="123"/>
  <c r="H57" i="123"/>
  <c r="F57" i="123"/>
  <c r="D57" i="123"/>
  <c r="X55" i="123"/>
  <c r="V55" i="123"/>
  <c r="T55" i="123"/>
  <c r="R55" i="123"/>
  <c r="P55" i="123"/>
  <c r="N55" i="123"/>
  <c r="L55" i="123"/>
  <c r="J55" i="123"/>
  <c r="H55" i="123"/>
  <c r="F55" i="123"/>
  <c r="D55" i="123"/>
  <c r="X53" i="123"/>
  <c r="V53" i="123"/>
  <c r="T53" i="123"/>
  <c r="R53" i="123"/>
  <c r="P53" i="123"/>
  <c r="N53" i="123"/>
  <c r="L53" i="123"/>
  <c r="J53" i="123"/>
  <c r="H53" i="123"/>
  <c r="F53" i="123"/>
  <c r="D53" i="123"/>
  <c r="X50" i="123"/>
  <c r="V50" i="123"/>
  <c r="T50" i="123"/>
  <c r="R50" i="123"/>
  <c r="P50" i="123"/>
  <c r="N50" i="123"/>
  <c r="L50" i="123"/>
  <c r="J50" i="123"/>
  <c r="H50" i="123"/>
  <c r="F50" i="123"/>
  <c r="D50" i="123"/>
  <c r="X48" i="123"/>
  <c r="X38" i="123"/>
  <c r="X40" i="123"/>
  <c r="X42" i="123"/>
  <c r="X45" i="123"/>
  <c r="V48" i="123"/>
  <c r="T48" i="123"/>
  <c r="R48" i="123"/>
  <c r="P48" i="123"/>
  <c r="N48" i="123"/>
  <c r="L48" i="123"/>
  <c r="J48" i="123"/>
  <c r="H48" i="123"/>
  <c r="F48" i="123"/>
  <c r="D48" i="123"/>
  <c r="V45" i="123"/>
  <c r="T45" i="123"/>
  <c r="R45" i="123"/>
  <c r="P45" i="123"/>
  <c r="N45" i="123"/>
  <c r="L45" i="123"/>
  <c r="J45" i="123"/>
  <c r="H45" i="123"/>
  <c r="F45" i="123"/>
  <c r="D45" i="123"/>
  <c r="V42" i="123"/>
  <c r="T42" i="123"/>
  <c r="R42" i="123"/>
  <c r="P42" i="123"/>
  <c r="N42" i="123"/>
  <c r="L42" i="123"/>
  <c r="J42" i="123"/>
  <c r="H42" i="123"/>
  <c r="F42" i="123"/>
  <c r="D42" i="123"/>
  <c r="V40" i="123"/>
  <c r="T40" i="123"/>
  <c r="R40" i="123"/>
  <c r="P40" i="123"/>
  <c r="N40" i="123"/>
  <c r="L40" i="123"/>
  <c r="J40" i="123"/>
  <c r="H40" i="123"/>
  <c r="F40" i="123"/>
  <c r="D40" i="123"/>
  <c r="V38" i="123"/>
  <c r="T38" i="123"/>
  <c r="R38" i="123"/>
  <c r="P38" i="123"/>
  <c r="N38" i="123"/>
  <c r="L38" i="123"/>
  <c r="J38" i="123"/>
  <c r="H38" i="123"/>
  <c r="F38" i="123"/>
  <c r="D38" i="123"/>
  <c r="X36" i="123"/>
  <c r="X35" i="123" s="1"/>
  <c r="M14" i="92" s="1"/>
  <c r="V36" i="123"/>
  <c r="V35" i="123"/>
  <c r="L14" i="92" s="1"/>
  <c r="T36" i="123"/>
  <c r="T35" i="123"/>
  <c r="K14" i="92" s="1"/>
  <c r="R36" i="123"/>
  <c r="R35" i="123" s="1"/>
  <c r="J14" i="92" s="1"/>
  <c r="P36" i="123"/>
  <c r="P35" i="123" s="1"/>
  <c r="I14" i="92" s="1"/>
  <c r="N36" i="123"/>
  <c r="N35" i="123"/>
  <c r="H14" i="92" s="1"/>
  <c r="L36" i="123"/>
  <c r="L35" i="123"/>
  <c r="G14" i="92" s="1"/>
  <c r="J36" i="123"/>
  <c r="J35" i="123"/>
  <c r="F14" i="92" s="1"/>
  <c r="H36" i="123"/>
  <c r="H35" i="123" s="1"/>
  <c r="E14" i="92" s="1"/>
  <c r="F36" i="123"/>
  <c r="F35" i="123" s="1"/>
  <c r="D14" i="92" s="1"/>
  <c r="D36" i="123"/>
  <c r="D35" i="123"/>
  <c r="C14" i="92" s="1"/>
  <c r="X32" i="123"/>
  <c r="V32" i="123"/>
  <c r="T32" i="123"/>
  <c r="R32" i="123"/>
  <c r="P32" i="123"/>
  <c r="N32" i="123"/>
  <c r="L32" i="123"/>
  <c r="J32" i="123"/>
  <c r="H32" i="123"/>
  <c r="F32" i="123"/>
  <c r="D32" i="123"/>
  <c r="X30" i="123"/>
  <c r="V30" i="123"/>
  <c r="T30" i="123"/>
  <c r="R30" i="123"/>
  <c r="P30" i="123"/>
  <c r="N30" i="123"/>
  <c r="L30" i="123"/>
  <c r="J30" i="123"/>
  <c r="H30" i="123"/>
  <c r="F30" i="123"/>
  <c r="D30" i="123"/>
  <c r="X27" i="123"/>
  <c r="V27" i="123"/>
  <c r="T27" i="123"/>
  <c r="R27" i="123"/>
  <c r="P27" i="123"/>
  <c r="N27" i="123"/>
  <c r="L27" i="123"/>
  <c r="J27" i="123"/>
  <c r="H27" i="123"/>
  <c r="F27" i="123"/>
  <c r="D27" i="123"/>
  <c r="X25" i="123"/>
  <c r="V25" i="123"/>
  <c r="T25" i="123"/>
  <c r="R25" i="123"/>
  <c r="P25" i="123"/>
  <c r="N25" i="123"/>
  <c r="L25" i="123"/>
  <c r="J25" i="123"/>
  <c r="H25" i="123"/>
  <c r="F25" i="123"/>
  <c r="D25" i="123"/>
  <c r="X22" i="123"/>
  <c r="V22" i="123"/>
  <c r="T22" i="123"/>
  <c r="R22" i="123"/>
  <c r="P22" i="123"/>
  <c r="N22" i="123"/>
  <c r="L22" i="123"/>
  <c r="J22" i="123"/>
  <c r="H22" i="123"/>
  <c r="F22" i="123"/>
  <c r="D22" i="123"/>
  <c r="X20" i="123"/>
  <c r="V20" i="123"/>
  <c r="T20" i="123"/>
  <c r="R20" i="123"/>
  <c r="P20" i="123"/>
  <c r="N20" i="123"/>
  <c r="L20" i="123"/>
  <c r="J20" i="123"/>
  <c r="H20" i="123"/>
  <c r="F20" i="123"/>
  <c r="D20" i="123"/>
  <c r="X18" i="123"/>
  <c r="V18" i="123"/>
  <c r="T18" i="123"/>
  <c r="R18" i="123"/>
  <c r="P18" i="123"/>
  <c r="N18" i="123"/>
  <c r="L18" i="123"/>
  <c r="J18" i="123"/>
  <c r="H18" i="123"/>
  <c r="F18" i="123"/>
  <c r="D18" i="123"/>
  <c r="X16" i="123"/>
  <c r="V16" i="123"/>
  <c r="T16" i="123"/>
  <c r="R16" i="123"/>
  <c r="P16" i="123"/>
  <c r="P8" i="123" s="1"/>
  <c r="N16" i="123"/>
  <c r="L16" i="123"/>
  <c r="J16" i="123"/>
  <c r="H16" i="123"/>
  <c r="F16" i="123"/>
  <c r="D16" i="123"/>
  <c r="X14" i="123"/>
  <c r="V14" i="123"/>
  <c r="V6" i="117"/>
  <c r="L43" i="92"/>
  <c r="L18" i="92"/>
  <c r="T14" i="123"/>
  <c r="R14" i="123"/>
  <c r="P14" i="123"/>
  <c r="N14" i="123"/>
  <c r="L14" i="123"/>
  <c r="J14" i="123"/>
  <c r="J8" i="123" s="1"/>
  <c r="H14" i="123"/>
  <c r="F14" i="123"/>
  <c r="D14" i="123"/>
  <c r="X12" i="123"/>
  <c r="V12" i="123"/>
  <c r="T12" i="123"/>
  <c r="R12" i="123"/>
  <c r="R8" i="123" s="1"/>
  <c r="P12" i="123"/>
  <c r="N12" i="123"/>
  <c r="L12" i="123"/>
  <c r="J12" i="123"/>
  <c r="H12" i="123"/>
  <c r="F12" i="123"/>
  <c r="D12" i="123"/>
  <c r="X9" i="123"/>
  <c r="X8" i="123" s="1"/>
  <c r="M13" i="92" s="1"/>
  <c r="V9" i="123"/>
  <c r="V8" i="123" s="1"/>
  <c r="L13" i="92" s="1"/>
  <c r="L8" i="92" s="1"/>
  <c r="T9" i="123"/>
  <c r="R9" i="123"/>
  <c r="P9" i="123"/>
  <c r="N9" i="123"/>
  <c r="N8" i="123" s="1"/>
  <c r="L9" i="123"/>
  <c r="J9" i="123"/>
  <c r="F18" i="92"/>
  <c r="H9" i="123"/>
  <c r="F9" i="123"/>
  <c r="F8" i="123" s="1"/>
  <c r="D13" i="92" s="1"/>
  <c r="D9" i="123"/>
  <c r="D8" i="123" s="1"/>
  <c r="X6" i="123"/>
  <c r="X5" i="123" s="1"/>
  <c r="V6" i="123"/>
  <c r="V5" i="123" s="1"/>
  <c r="T6" i="123"/>
  <c r="T5" i="123" s="1"/>
  <c r="R6" i="123"/>
  <c r="R5" i="123"/>
  <c r="P6" i="123"/>
  <c r="P5" i="123"/>
  <c r="I12" i="92" s="1"/>
  <c r="N6" i="123"/>
  <c r="N5" i="123" s="1"/>
  <c r="L6" i="123"/>
  <c r="L5" i="123" s="1"/>
  <c r="J6" i="123"/>
  <c r="J5" i="123" s="1"/>
  <c r="H6" i="123"/>
  <c r="H5" i="123" s="1"/>
  <c r="F6" i="123"/>
  <c r="F5" i="123" s="1"/>
  <c r="D5" i="123"/>
  <c r="C12" i="92" s="1"/>
  <c r="M29" i="92"/>
  <c r="M28" i="92"/>
  <c r="M27" i="92"/>
  <c r="L28" i="92"/>
  <c r="L27" i="92"/>
  <c r="T10" i="119"/>
  <c r="K29" i="92"/>
  <c r="T8" i="119"/>
  <c r="K28" i="92"/>
  <c r="T5" i="119"/>
  <c r="M15" i="92"/>
  <c r="X31" i="121"/>
  <c r="X23" i="121"/>
  <c r="M39" i="92" s="1"/>
  <c r="X15" i="121"/>
  <c r="M38" i="92" s="1"/>
  <c r="X5" i="121"/>
  <c r="M37" i="92" s="1"/>
  <c r="X7" i="133"/>
  <c r="M34" i="92" s="1"/>
  <c r="M31" i="92" s="1"/>
  <c r="AA9" i="129" s="1"/>
  <c r="L44" i="92"/>
  <c r="L42" i="92"/>
  <c r="R8" i="117"/>
  <c r="J44" i="92" s="1"/>
  <c r="P8" i="117"/>
  <c r="I44" i="92" s="1"/>
  <c r="L24" i="92"/>
  <c r="V21" i="125"/>
  <c r="L35" i="92"/>
  <c r="L33" i="92"/>
  <c r="L32" i="92"/>
  <c r="L30" i="92"/>
  <c r="L26" i="92"/>
  <c r="Z8" i="129" s="1"/>
  <c r="L29" i="92"/>
  <c r="L22" i="92"/>
  <c r="K45" i="92"/>
  <c r="K42" i="92"/>
  <c r="K35" i="92"/>
  <c r="K33" i="92"/>
  <c r="K32" i="92"/>
  <c r="K30" i="92"/>
  <c r="K22" i="92"/>
  <c r="V8" i="117"/>
  <c r="L45" i="92"/>
  <c r="V31" i="121"/>
  <c r="V23" i="121"/>
  <c r="L39" i="92" s="1"/>
  <c r="V15" i="121"/>
  <c r="L38" i="92" s="1"/>
  <c r="V5" i="121"/>
  <c r="L37" i="92" s="1"/>
  <c r="L36" i="92" s="1"/>
  <c r="Z10" i="129" s="1"/>
  <c r="V7" i="133"/>
  <c r="L34" i="92" s="1"/>
  <c r="L25" i="92"/>
  <c r="L15" i="92"/>
  <c r="R23" i="121"/>
  <c r="J39" i="92" s="1"/>
  <c r="T7" i="133"/>
  <c r="T31" i="121"/>
  <c r="K40" i="92"/>
  <c r="T23" i="121"/>
  <c r="K39" i="92"/>
  <c r="T15" i="121"/>
  <c r="T5" i="121"/>
  <c r="K37" i="92" s="1"/>
  <c r="K36" i="92" s="1"/>
  <c r="Y10" i="129" s="1"/>
  <c r="T8" i="117"/>
  <c r="K44" i="92" s="1"/>
  <c r="T6" i="117"/>
  <c r="K25" i="92"/>
  <c r="K15" i="92"/>
  <c r="K10" i="92" s="1"/>
  <c r="R31" i="121"/>
  <c r="J40" i="92"/>
  <c r="R15" i="121"/>
  <c r="J38" i="92"/>
  <c r="R5" i="121"/>
  <c r="J37" i="92"/>
  <c r="J36" i="92" s="1"/>
  <c r="X10" i="129" s="1"/>
  <c r="N8" i="117"/>
  <c r="H44" i="92"/>
  <c r="P6" i="117"/>
  <c r="P13" i="117"/>
  <c r="R6" i="117"/>
  <c r="J43" i="92"/>
  <c r="L5" i="119"/>
  <c r="J45" i="92"/>
  <c r="J42" i="92"/>
  <c r="J35" i="92"/>
  <c r="J33" i="92"/>
  <c r="J31" i="92" s="1"/>
  <c r="X9" i="129" s="1"/>
  <c r="J32" i="92"/>
  <c r="J18" i="92"/>
  <c r="J30" i="92"/>
  <c r="J29" i="92"/>
  <c r="J28" i="92"/>
  <c r="J27" i="92"/>
  <c r="J22" i="92"/>
  <c r="R7" i="133"/>
  <c r="J34" i="92" s="1"/>
  <c r="R14" i="119"/>
  <c r="J23" i="92"/>
  <c r="J19" i="92"/>
  <c r="J15" i="92"/>
  <c r="I25" i="92"/>
  <c r="N18" i="125"/>
  <c r="L18" i="125"/>
  <c r="G25" i="92" s="1"/>
  <c r="J18" i="125"/>
  <c r="H18" i="125"/>
  <c r="E25" i="92"/>
  <c r="D6" i="117"/>
  <c r="D13" i="117"/>
  <c r="F6" i="117"/>
  <c r="H6" i="117"/>
  <c r="J6" i="117"/>
  <c r="F43" i="92" s="1"/>
  <c r="L6" i="117"/>
  <c r="G43" i="92" s="1"/>
  <c r="N6" i="117"/>
  <c r="H43" i="92" s="1"/>
  <c r="D8" i="117"/>
  <c r="C44" i="92" s="1"/>
  <c r="F8" i="117"/>
  <c r="F13" i="117" s="1"/>
  <c r="H8" i="117"/>
  <c r="E44" i="92"/>
  <c r="J8" i="117"/>
  <c r="F44" i="92"/>
  <c r="L8" i="117"/>
  <c r="G44" i="92"/>
  <c r="I45" i="92"/>
  <c r="I42" i="92"/>
  <c r="I35" i="92"/>
  <c r="I33" i="92"/>
  <c r="I31" i="92" s="1"/>
  <c r="W9" i="129" s="1"/>
  <c r="I32" i="92"/>
  <c r="I30" i="92"/>
  <c r="I22" i="92"/>
  <c r="I23" i="92"/>
  <c r="I21" i="92" s="1"/>
  <c r="W7" i="129" s="1"/>
  <c r="I24" i="92"/>
  <c r="I18" i="92"/>
  <c r="I29" i="92"/>
  <c r="I28" i="92"/>
  <c r="P14" i="119"/>
  <c r="P7" i="133"/>
  <c r="I34" i="92" s="1"/>
  <c r="P31" i="121"/>
  <c r="P23" i="121"/>
  <c r="P15" i="121"/>
  <c r="I38" i="92" s="1"/>
  <c r="P5" i="121"/>
  <c r="I37" i="92" s="1"/>
  <c r="I15" i="92"/>
  <c r="I27" i="92"/>
  <c r="I26" i="92" s="1"/>
  <c r="W8" i="129" s="1"/>
  <c r="H45" i="92"/>
  <c r="H42" i="92"/>
  <c r="G45" i="92"/>
  <c r="G42" i="92"/>
  <c r="G41" i="92" s="1"/>
  <c r="U11" i="129" s="1"/>
  <c r="H35" i="92"/>
  <c r="H33" i="92"/>
  <c r="H32" i="92"/>
  <c r="G35" i="92"/>
  <c r="G33" i="92"/>
  <c r="G32" i="92"/>
  <c r="H30" i="92"/>
  <c r="G30" i="92"/>
  <c r="H22" i="92"/>
  <c r="G22" i="92"/>
  <c r="G21" i="92" s="1"/>
  <c r="U7" i="129" s="1"/>
  <c r="N31" i="121"/>
  <c r="H40" i="92"/>
  <c r="L31" i="121"/>
  <c r="G40" i="92"/>
  <c r="J31" i="121"/>
  <c r="H31" i="121"/>
  <c r="H39" i="121" s="1"/>
  <c r="F31" i="121"/>
  <c r="D31" i="121"/>
  <c r="D23" i="121"/>
  <c r="C39" i="92" s="1"/>
  <c r="N23" i="121"/>
  <c r="H39" i="92" s="1"/>
  <c r="L23" i="121"/>
  <c r="G39" i="92" s="1"/>
  <c r="J23" i="121"/>
  <c r="J39" i="121" s="1"/>
  <c r="H23" i="121"/>
  <c r="E39" i="92"/>
  <c r="F23" i="121"/>
  <c r="D39" i="92"/>
  <c r="N15" i="121"/>
  <c r="H38" i="92"/>
  <c r="L15" i="121"/>
  <c r="G38" i="92"/>
  <c r="J15" i="121"/>
  <c r="F38" i="92"/>
  <c r="H15" i="121"/>
  <c r="E38" i="92"/>
  <c r="F15" i="121"/>
  <c r="D38" i="92"/>
  <c r="D15" i="121"/>
  <c r="N5" i="121"/>
  <c r="H37" i="92" s="1"/>
  <c r="H36" i="92" s="1"/>
  <c r="V10" i="129" s="1"/>
  <c r="L5" i="121"/>
  <c r="G37" i="92" s="1"/>
  <c r="G36" i="92" s="1"/>
  <c r="U10" i="129" s="1"/>
  <c r="J5" i="121"/>
  <c r="H5" i="121"/>
  <c r="F5" i="121"/>
  <c r="D37" i="92"/>
  <c r="D36" i="92" s="1"/>
  <c r="R10" i="129" s="1"/>
  <c r="D5" i="121"/>
  <c r="L7" i="133"/>
  <c r="L10" i="119"/>
  <c r="G29" i="92"/>
  <c r="L8" i="119"/>
  <c r="L14" i="119" s="1"/>
  <c r="G28" i="92"/>
  <c r="L11" i="125"/>
  <c r="G24" i="92"/>
  <c r="L6" i="125"/>
  <c r="G23" i="92"/>
  <c r="G15" i="92"/>
  <c r="H15" i="92"/>
  <c r="H29" i="92"/>
  <c r="H28" i="92"/>
  <c r="H27" i="92"/>
  <c r="H26" i="92" s="1"/>
  <c r="V8" i="129" s="1"/>
  <c r="J10" i="119"/>
  <c r="J8" i="119"/>
  <c r="F28" i="92"/>
  <c r="J5" i="119"/>
  <c r="H10" i="119"/>
  <c r="E29" i="92" s="1"/>
  <c r="E9" i="92" s="1"/>
  <c r="H8" i="119"/>
  <c r="H5" i="119"/>
  <c r="H14" i="119"/>
  <c r="N11" i="125"/>
  <c r="N6" i="125"/>
  <c r="N21" i="125" s="1"/>
  <c r="N7" i="133"/>
  <c r="C18" i="135"/>
  <c r="N14" i="119"/>
  <c r="E12" i="119"/>
  <c r="F10" i="119"/>
  <c r="E11" i="119"/>
  <c r="E9" i="119"/>
  <c r="F8" i="119" s="1"/>
  <c r="E7" i="119"/>
  <c r="E6" i="119"/>
  <c r="J11" i="125"/>
  <c r="F24" i="92"/>
  <c r="H11" i="125"/>
  <c r="E24" i="92"/>
  <c r="J6" i="125"/>
  <c r="H6" i="125"/>
  <c r="F6" i="125"/>
  <c r="D23" i="92"/>
  <c r="F7" i="133"/>
  <c r="D34" i="92"/>
  <c r="F45" i="92"/>
  <c r="F42" i="92"/>
  <c r="F32" i="92"/>
  <c r="F35" i="92"/>
  <c r="F33" i="92"/>
  <c r="F30" i="92"/>
  <c r="F25" i="92"/>
  <c r="F22" i="92"/>
  <c r="F21" i="92" s="1"/>
  <c r="T7" i="129" s="1"/>
  <c r="F15" i="92"/>
  <c r="F39" i="92"/>
  <c r="J7" i="133"/>
  <c r="F34" i="92"/>
  <c r="F31" i="92" s="1"/>
  <c r="T9" i="129" s="1"/>
  <c r="H7" i="133"/>
  <c r="D7" i="133"/>
  <c r="D16" i="133" s="1"/>
  <c r="D18" i="92"/>
  <c r="E45" i="92"/>
  <c r="E42" i="92"/>
  <c r="E35" i="92"/>
  <c r="E33" i="92"/>
  <c r="E32" i="92"/>
  <c r="E22" i="92"/>
  <c r="E30" i="92"/>
  <c r="E43" i="92"/>
  <c r="E15" i="92"/>
  <c r="D11" i="125"/>
  <c r="C24" i="92" s="1"/>
  <c r="F11" i="125"/>
  <c r="F21" i="125" s="1"/>
  <c r="D6" i="125"/>
  <c r="D21" i="125" s="1"/>
  <c r="D10" i="119"/>
  <c r="C29" i="92" s="1"/>
  <c r="D8" i="119"/>
  <c r="C28" i="92" s="1"/>
  <c r="C8" i="92" s="1"/>
  <c r="D5" i="119"/>
  <c r="D14" i="119" s="1"/>
  <c r="D35" i="92"/>
  <c r="C35" i="92"/>
  <c r="D33" i="92"/>
  <c r="C33" i="92"/>
  <c r="C32" i="92"/>
  <c r="D32" i="92"/>
  <c r="D31" i="92"/>
  <c r="R9" i="129" s="1"/>
  <c r="E12" i="98"/>
  <c r="D12" i="98"/>
  <c r="E13" i="98" s="1"/>
  <c r="E6" i="98"/>
  <c r="C86" i="135"/>
  <c r="C76" i="135" s="1"/>
  <c r="P9" i="129" s="1"/>
  <c r="D6" i="98"/>
  <c r="D25" i="92"/>
  <c r="D40" i="92"/>
  <c r="D30" i="92"/>
  <c r="D45" i="92"/>
  <c r="D44" i="92"/>
  <c r="D42" i="92"/>
  <c r="D22" i="92"/>
  <c r="D15" i="92"/>
  <c r="E67" i="128"/>
  <c r="D67" i="128"/>
  <c r="C35" i="135" s="1"/>
  <c r="E64" i="128"/>
  <c r="D64" i="128"/>
  <c r="C45" i="135" s="1"/>
  <c r="E62" i="128"/>
  <c r="D62" i="128"/>
  <c r="C44" i="135"/>
  <c r="E60" i="128"/>
  <c r="D60" i="128"/>
  <c r="C36" i="135" s="1"/>
  <c r="C8" i="135" s="1"/>
  <c r="E54" i="128"/>
  <c r="C42" i="135" s="1"/>
  <c r="C14" i="135" s="1"/>
  <c r="D54" i="128"/>
  <c r="E51" i="128"/>
  <c r="D51" i="128"/>
  <c r="E6" i="128"/>
  <c r="E103" i="128" s="1"/>
  <c r="E104" i="128" s="1"/>
  <c r="D6" i="128"/>
  <c r="C43" i="135" s="1"/>
  <c r="F15" i="39"/>
  <c r="F13" i="39"/>
  <c r="F11" i="39"/>
  <c r="F8" i="39"/>
  <c r="E15" i="126"/>
  <c r="D15" i="126"/>
  <c r="E11" i="126"/>
  <c r="D11" i="126"/>
  <c r="C52" i="135" s="1"/>
  <c r="E6" i="126"/>
  <c r="D6" i="126"/>
  <c r="D59" i="26"/>
  <c r="E57" i="26"/>
  <c r="D57" i="26"/>
  <c r="E48" i="26"/>
  <c r="D48" i="26"/>
  <c r="D45" i="26"/>
  <c r="E8" i="26"/>
  <c r="E71" i="26" s="1"/>
  <c r="D8" i="26"/>
  <c r="D71" i="26" s="1"/>
  <c r="C78" i="13"/>
  <c r="E78" i="13" s="1"/>
  <c r="J18" i="13" s="1"/>
  <c r="C74" i="13"/>
  <c r="C59" i="13"/>
  <c r="E59" i="13" s="1"/>
  <c r="J10" i="13" s="1"/>
  <c r="C50" i="13"/>
  <c r="E50" i="13"/>
  <c r="J9" i="13" s="1"/>
  <c r="D41" i="13"/>
  <c r="C41" i="13"/>
  <c r="E41" i="13" s="1"/>
  <c r="J14" i="13" s="1"/>
  <c r="C39" i="13"/>
  <c r="E39" i="13" s="1"/>
  <c r="J12" i="13" s="1"/>
  <c r="D26" i="13"/>
  <c r="C26" i="13"/>
  <c r="C24" i="13"/>
  <c r="D8" i="13"/>
  <c r="D80" i="13" s="1"/>
  <c r="C8" i="13"/>
  <c r="C80" i="13" s="1"/>
  <c r="E80" i="13" s="1"/>
  <c r="E83" i="124"/>
  <c r="D83" i="124"/>
  <c r="C31" i="135" s="1"/>
  <c r="C17" i="135" s="1"/>
  <c r="E78" i="124"/>
  <c r="D78" i="124"/>
  <c r="C30" i="135" s="1"/>
  <c r="C16" i="135" s="1"/>
  <c r="E62" i="124"/>
  <c r="D62" i="124"/>
  <c r="C23" i="135" s="1"/>
  <c r="E53" i="124"/>
  <c r="C22" i="135"/>
  <c r="D53" i="124"/>
  <c r="E44" i="124"/>
  <c r="D44" i="124"/>
  <c r="C27" i="135" s="1"/>
  <c r="C13" i="135" s="1"/>
  <c r="E42" i="124"/>
  <c r="D42" i="124"/>
  <c r="E29" i="124"/>
  <c r="D29" i="124"/>
  <c r="C24" i="135"/>
  <c r="E27" i="124"/>
  <c r="D27" i="124"/>
  <c r="C26" i="135" s="1"/>
  <c r="C12" i="135" s="1"/>
  <c r="E6" i="124"/>
  <c r="D6" i="124"/>
  <c r="D85" i="124"/>
  <c r="C29" i="135"/>
  <c r="D25" i="78"/>
  <c r="D22" i="78"/>
  <c r="E8" i="78"/>
  <c r="E25" i="78" s="1"/>
  <c r="F25" i="78" s="1"/>
  <c r="D8" i="78"/>
  <c r="F8" i="78"/>
  <c r="E20" i="122"/>
  <c r="D20" i="122"/>
  <c r="C100" i="135"/>
  <c r="E6" i="122"/>
  <c r="D6" i="122"/>
  <c r="C99" i="135" s="1"/>
  <c r="C90" i="135" s="1"/>
  <c r="P10" i="129" s="1"/>
  <c r="F18" i="52"/>
  <c r="E17" i="52"/>
  <c r="D17" i="52"/>
  <c r="E15" i="52"/>
  <c r="D15" i="52"/>
  <c r="F15" i="52" s="1"/>
  <c r="E13" i="52"/>
  <c r="D13" i="52"/>
  <c r="F13" i="52"/>
  <c r="E10" i="52"/>
  <c r="E19" i="52"/>
  <c r="D10" i="52"/>
  <c r="E11" i="120"/>
  <c r="D11" i="120"/>
  <c r="C73" i="135"/>
  <c r="E9" i="120"/>
  <c r="D9" i="120"/>
  <c r="E6" i="120"/>
  <c r="E14" i="120"/>
  <c r="D6" i="120"/>
  <c r="C71" i="135"/>
  <c r="C62" i="135" s="1"/>
  <c r="P8" i="129" s="1"/>
  <c r="E19" i="91"/>
  <c r="F19" i="91"/>
  <c r="F15" i="91"/>
  <c r="F8" i="91"/>
  <c r="E14" i="118"/>
  <c r="D14" i="118"/>
  <c r="C114" i="135"/>
  <c r="E12" i="118"/>
  <c r="C111" i="135"/>
  <c r="D12" i="118"/>
  <c r="E10" i="118"/>
  <c r="D10" i="118"/>
  <c r="C108" i="135"/>
  <c r="C104" i="135" s="1"/>
  <c r="P11" i="129" s="1"/>
  <c r="E6" i="118"/>
  <c r="E16" i="118"/>
  <c r="D6" i="118"/>
  <c r="D16" i="118"/>
  <c r="C42" i="92"/>
  <c r="E15" i="65"/>
  <c r="D15" i="65"/>
  <c r="F15" i="65"/>
  <c r="E9" i="65"/>
  <c r="D9" i="65"/>
  <c r="F9" i="65" s="1"/>
  <c r="C45" i="92"/>
  <c r="C38" i="92"/>
  <c r="C37" i="92"/>
  <c r="C36" i="92" s="1"/>
  <c r="Q10" i="129" s="1"/>
  <c r="C43" i="92"/>
  <c r="C41" i="92" s="1"/>
  <c r="Q11" i="129" s="1"/>
  <c r="C30" i="92"/>
  <c r="C25" i="92"/>
  <c r="C22" i="92"/>
  <c r="C15" i="92"/>
  <c r="O12" i="129"/>
  <c r="N12" i="129"/>
  <c r="L12" i="129"/>
  <c r="K12" i="129"/>
  <c r="J12" i="129"/>
  <c r="I12" i="129"/>
  <c r="H12" i="129"/>
  <c r="G12" i="129"/>
  <c r="F12" i="129"/>
  <c r="E12" i="129"/>
  <c r="D12" i="129"/>
  <c r="C12" i="129"/>
  <c r="R13" i="117"/>
  <c r="F23" i="92"/>
  <c r="L13" i="117"/>
  <c r="K27" i="92"/>
  <c r="K26" i="92"/>
  <c r="Y8" i="129" s="1"/>
  <c r="C113" i="135"/>
  <c r="H24" i="92"/>
  <c r="V14" i="119"/>
  <c r="J24" i="92"/>
  <c r="J21" i="92" s="1"/>
  <c r="X7" i="129" s="1"/>
  <c r="J9" i="92"/>
  <c r="E23" i="92"/>
  <c r="C25" i="135"/>
  <c r="C11" i="135" s="1"/>
  <c r="P21" i="125"/>
  <c r="F5" i="119"/>
  <c r="J13" i="117"/>
  <c r="L40" i="92"/>
  <c r="C40" i="92"/>
  <c r="C10" i="92" s="1"/>
  <c r="T13" i="117"/>
  <c r="F16" i="133"/>
  <c r="W9" i="117"/>
  <c r="X8" i="117"/>
  <c r="M45" i="92" s="1"/>
  <c r="M10" i="92" s="1"/>
  <c r="P16" i="133"/>
  <c r="D17" i="126"/>
  <c r="R21" i="125"/>
  <c r="X14" i="119"/>
  <c r="F29" i="92"/>
  <c r="T14" i="119"/>
  <c r="D103" i="128"/>
  <c r="C72" i="135"/>
  <c r="X16" i="133"/>
  <c r="M40" i="92"/>
  <c r="K43" i="92"/>
  <c r="K41" i="92" s="1"/>
  <c r="Y11" i="129" s="1"/>
  <c r="R39" i="121"/>
  <c r="K38" i="92"/>
  <c r="K24" i="92"/>
  <c r="R35" i="127"/>
  <c r="Z35" i="127"/>
  <c r="T35" i="127"/>
  <c r="N35" i="127"/>
  <c r="D35" i="127"/>
  <c r="J12" i="92"/>
  <c r="M25" i="92"/>
  <c r="M21" i="92"/>
  <c r="AA7" i="129" s="1"/>
  <c r="X35" i="127"/>
  <c r="E24" i="13"/>
  <c r="J13" i="13"/>
  <c r="C23" i="92"/>
  <c r="G34" i="92"/>
  <c r="G31" i="92" s="1"/>
  <c r="U9" i="129" s="1"/>
  <c r="L16" i="133"/>
  <c r="I40" i="92"/>
  <c r="N13" i="117"/>
  <c r="D43" i="92"/>
  <c r="D41" i="92" s="1"/>
  <c r="R11" i="129" s="1"/>
  <c r="L23" i="92"/>
  <c r="L21" i="92"/>
  <c r="Z7" i="129" s="1"/>
  <c r="N39" i="121"/>
  <c r="N16" i="133"/>
  <c r="H34" i="92"/>
  <c r="H31" i="92" s="1"/>
  <c r="V9" i="129" s="1"/>
  <c r="L31" i="92"/>
  <c r="Z9" i="129"/>
  <c r="E17" i="126"/>
  <c r="E18" i="126" s="1"/>
  <c r="C57" i="135"/>
  <c r="N41" i="92"/>
  <c r="AB11" i="129"/>
  <c r="D27" i="92"/>
  <c r="F10" i="52"/>
  <c r="J21" i="125"/>
  <c r="E28" i="92"/>
  <c r="F40" i="92"/>
  <c r="I43" i="92"/>
  <c r="I41" i="92" s="1"/>
  <c r="W11" i="129" s="1"/>
  <c r="H25" i="92"/>
  <c r="H10" i="92" s="1"/>
  <c r="K23" i="92"/>
  <c r="K21" i="92" s="1"/>
  <c r="Y7" i="129" s="1"/>
  <c r="T21" i="125"/>
  <c r="N34" i="92"/>
  <c r="Z39" i="121"/>
  <c r="N37" i="92"/>
  <c r="N36" i="92" s="1"/>
  <c r="AB10" i="129" s="1"/>
  <c r="E41" i="92"/>
  <c r="S11" i="129"/>
  <c r="I39" i="92"/>
  <c r="I36" i="92" s="1"/>
  <c r="W10" i="129" s="1"/>
  <c r="K34" i="92"/>
  <c r="T16" i="133"/>
  <c r="E12" i="92"/>
  <c r="J14" i="119"/>
  <c r="F27" i="92"/>
  <c r="F26" i="92" s="1"/>
  <c r="T8" i="129" s="1"/>
  <c r="V39" i="121"/>
  <c r="E74" i="13"/>
  <c r="J17" i="13" s="1"/>
  <c r="E34" i="92"/>
  <c r="E31" i="92" s="1"/>
  <c r="S9" i="129" s="1"/>
  <c r="H16" i="133"/>
  <c r="E37" i="92"/>
  <c r="D39" i="121"/>
  <c r="H13" i="117"/>
  <c r="L41" i="92"/>
  <c r="Z11" i="129"/>
  <c r="V13" i="117"/>
  <c r="H21" i="125"/>
  <c r="H12" i="92"/>
  <c r="M26" i="92"/>
  <c r="AA8" i="129" s="1"/>
  <c r="F39" i="121"/>
  <c r="V16" i="133"/>
  <c r="L35" i="127"/>
  <c r="D19" i="52"/>
  <c r="F19" i="52" s="1"/>
  <c r="F35" i="127"/>
  <c r="L21" i="125"/>
  <c r="I17" i="92"/>
  <c r="E27" i="92"/>
  <c r="E26" i="92" s="1"/>
  <c r="S8" i="129" s="1"/>
  <c r="T39" i="121"/>
  <c r="G27" i="92"/>
  <c r="G26" i="92" s="1"/>
  <c r="U8" i="129" s="1"/>
  <c r="J16" i="133"/>
  <c r="E7" i="92"/>
  <c r="M36" i="92"/>
  <c r="AA10" i="129" s="1"/>
  <c r="M9" i="92"/>
  <c r="L9" i="92"/>
  <c r="D12" i="92"/>
  <c r="F120" i="123"/>
  <c r="N120" i="123"/>
  <c r="H13" i="92"/>
  <c r="Z120" i="123"/>
  <c r="N12" i="92"/>
  <c r="I7" i="92"/>
  <c r="J16" i="92"/>
  <c r="X6" i="129"/>
  <c r="J10" i="92"/>
  <c r="E16" i="92"/>
  <c r="M16" i="92"/>
  <c r="AA6" i="129"/>
  <c r="F12" i="92"/>
  <c r="H41" i="92"/>
  <c r="V11" i="129"/>
  <c r="G12" i="92"/>
  <c r="D16" i="92"/>
  <c r="G10" i="92"/>
  <c r="N8" i="92"/>
  <c r="D120" i="123"/>
  <c r="E21" i="92"/>
  <c r="S7" i="129" s="1"/>
  <c r="D29" i="92"/>
  <c r="V120" i="123"/>
  <c r="L12" i="92"/>
  <c r="K9" i="92"/>
  <c r="M43" i="92"/>
  <c r="X13" i="117"/>
  <c r="H11" i="92"/>
  <c r="V5" i="129" s="1"/>
  <c r="E17" i="118"/>
  <c r="F41" i="92"/>
  <c r="T11" i="129"/>
  <c r="J7" i="92"/>
  <c r="C11" i="92"/>
  <c r="Q5" i="129" s="1"/>
  <c r="M12" i="92"/>
  <c r="M11" i="92" s="1"/>
  <c r="X120" i="123"/>
  <c r="K16" i="92"/>
  <c r="Y6" i="129"/>
  <c r="F9" i="92"/>
  <c r="K12" i="92"/>
  <c r="X39" i="121"/>
  <c r="E23" i="122"/>
  <c r="D24" i="92"/>
  <c r="D21" i="92"/>
  <c r="R7" i="129" s="1"/>
  <c r="C27" i="92"/>
  <c r="C26" i="92" s="1"/>
  <c r="Q8" i="129"/>
  <c r="I19" i="92"/>
  <c r="F17" i="92"/>
  <c r="F16" i="92" s="1"/>
  <c r="D14" i="120"/>
  <c r="E15" i="120" s="1"/>
  <c r="D23" i="122"/>
  <c r="E24" i="122" s="1"/>
  <c r="H7" i="92"/>
  <c r="L39" i="121"/>
  <c r="N16" i="92"/>
  <c r="AB6" i="129"/>
  <c r="P39" i="121"/>
  <c r="H35" i="127"/>
  <c r="E26" i="13"/>
  <c r="J11" i="13"/>
  <c r="C34" i="92"/>
  <c r="C31" i="92"/>
  <c r="Q9" i="129" s="1"/>
  <c r="H23" i="92"/>
  <c r="H21" i="92" s="1"/>
  <c r="V7" i="129" s="1"/>
  <c r="V12" i="129" s="1"/>
  <c r="F37" i="92"/>
  <c r="F36" i="92"/>
  <c r="T10" i="129" s="1"/>
  <c r="E40" i="92"/>
  <c r="E10" i="92" s="1"/>
  <c r="J26" i="92"/>
  <c r="X8" i="129"/>
  <c r="L20" i="92"/>
  <c r="L10" i="92"/>
  <c r="E85" i="124"/>
  <c r="E86" i="124"/>
  <c r="R16" i="133"/>
  <c r="L11" i="92"/>
  <c r="Z5" i="129"/>
  <c r="L7" i="92"/>
  <c r="L6" i="92"/>
  <c r="N7" i="92"/>
  <c r="N11" i="92"/>
  <c r="AB5" i="129"/>
  <c r="D7" i="92"/>
  <c r="D11" i="92"/>
  <c r="R5" i="129"/>
  <c r="AA5" i="129"/>
  <c r="M7" i="92"/>
  <c r="M8" i="92"/>
  <c r="K7" i="92"/>
  <c r="F7" i="92"/>
  <c r="C7" i="92"/>
  <c r="D9" i="92"/>
  <c r="L16" i="92"/>
  <c r="Z6" i="129" s="1"/>
  <c r="Z12" i="129" s="1"/>
  <c r="H8" i="92"/>
  <c r="I9" i="92"/>
  <c r="I16" i="92"/>
  <c r="W6" i="129" s="1"/>
  <c r="G7" i="92"/>
  <c r="M6" i="92"/>
  <c r="C15" i="135" l="1"/>
  <c r="C20" i="135"/>
  <c r="P5" i="129" s="1"/>
  <c r="C9" i="135"/>
  <c r="C7" i="135"/>
  <c r="C34" i="135"/>
  <c r="F14" i="119"/>
  <c r="D28" i="92"/>
  <c r="D26" i="92" s="1"/>
  <c r="R8" i="129" s="1"/>
  <c r="R12" i="129" s="1"/>
  <c r="D8" i="92"/>
  <c r="D6" i="92" s="1"/>
  <c r="R120" i="123"/>
  <c r="J13" i="92"/>
  <c r="I13" i="92"/>
  <c r="P120" i="123"/>
  <c r="E36" i="92"/>
  <c r="S10" i="129" s="1"/>
  <c r="M41" i="92"/>
  <c r="AA11" i="129" s="1"/>
  <c r="AA12" i="129" s="1"/>
  <c r="C48" i="135"/>
  <c r="P7" i="129" s="1"/>
  <c r="C10" i="135"/>
  <c r="C21" i="92"/>
  <c r="Q7" i="129" s="1"/>
  <c r="Q12" i="129" s="1"/>
  <c r="C9" i="92"/>
  <c r="C6" i="92" s="1"/>
  <c r="F13" i="92"/>
  <c r="J120" i="123"/>
  <c r="G9" i="92"/>
  <c r="H9" i="92"/>
  <c r="H6" i="92" s="1"/>
  <c r="E8" i="13"/>
  <c r="J16" i="13" s="1"/>
  <c r="D10" i="92"/>
  <c r="F10" i="92"/>
  <c r="I10" i="92"/>
  <c r="J41" i="92"/>
  <c r="X11" i="129" s="1"/>
  <c r="K31" i="92"/>
  <c r="Y9" i="129" s="1"/>
  <c r="H8" i="123"/>
  <c r="L8" i="123"/>
  <c r="T8" i="123"/>
  <c r="N31" i="92"/>
  <c r="AB9" i="129" s="1"/>
  <c r="AB12" i="129" s="1"/>
  <c r="N9" i="92"/>
  <c r="N6" i="92" s="1"/>
  <c r="K13" i="92" l="1"/>
  <c r="T120" i="123"/>
  <c r="E13" i="92"/>
  <c r="H120" i="123"/>
  <c r="F8" i="92"/>
  <c r="F6" i="92" s="1"/>
  <c r="F11" i="92"/>
  <c r="T5" i="129" s="1"/>
  <c r="T12" i="129" s="1"/>
  <c r="I8" i="92"/>
  <c r="I6" i="92" s="1"/>
  <c r="I11" i="92"/>
  <c r="W5" i="129" s="1"/>
  <c r="W12" i="129" s="1"/>
  <c r="G13" i="92"/>
  <c r="L120" i="123"/>
  <c r="J8" i="92"/>
  <c r="J6" i="92" s="1"/>
  <c r="J11" i="92"/>
  <c r="X5" i="129" s="1"/>
  <c r="X12" i="129" s="1"/>
  <c r="C6" i="135"/>
  <c r="P12" i="129"/>
  <c r="G8" i="92" l="1"/>
  <c r="G6" i="92" s="1"/>
  <c r="G11" i="92"/>
  <c r="U5" i="129" s="1"/>
  <c r="U12" i="129" s="1"/>
  <c r="E11" i="92"/>
  <c r="S5" i="129" s="1"/>
  <c r="S12" i="129" s="1"/>
  <c r="E8" i="92"/>
  <c r="E6" i="92" s="1"/>
  <c r="K8" i="92"/>
  <c r="K6" i="92" s="1"/>
  <c r="K11" i="92"/>
  <c r="Y5" i="129" s="1"/>
  <c r="Y12" i="129" s="1"/>
</calcChain>
</file>

<file path=xl/sharedStrings.xml><?xml version="1.0" encoding="utf-8"?>
<sst xmlns="http://schemas.openxmlformats.org/spreadsheetml/2006/main" count="1517" uniqueCount="529">
  <si>
    <t>DUE DATE:
Thursday
January 15th</t>
  </si>
  <si>
    <t>Each agency should only enter data in its own sheet</t>
  </si>
  <si>
    <t>Summary sheets are populated with formula-based references only</t>
  </si>
  <si>
    <t>All input columns are marked with red text, &amp; yellow background:</t>
  </si>
  <si>
    <t>like this</t>
  </si>
  <si>
    <r>
      <t xml:space="preserve">FY16 President's Budget numbers are for </t>
    </r>
    <r>
      <rPr>
        <u/>
        <sz val="10"/>
        <rFont val="Arial"/>
        <family val="2"/>
      </rPr>
      <t>Agency Use Only</t>
    </r>
    <r>
      <rPr>
        <sz val="10"/>
        <rFont val="Arial"/>
        <family val="2"/>
      </rPr>
      <t xml:space="preserve"> (not public)</t>
    </r>
  </si>
  <si>
    <t>Action Required:</t>
  </si>
  <si>
    <t>1. On your agency's 12-15 sheet, input funding levels for:</t>
  </si>
  <si>
    <t>A. FY2016 President's Budget</t>
  </si>
  <si>
    <t>B. FY2015 Enacted***</t>
  </si>
  <si>
    <t>***(use best available estimates)</t>
  </si>
  <si>
    <t>2. On the summary sheets, check your agency's funding levels</t>
  </si>
  <si>
    <t>to ensure all funding levels have been inputted correctly</t>
  </si>
  <si>
    <t>and that all formulas are correct.  Check colums titled in:</t>
  </si>
  <si>
    <t>green</t>
  </si>
  <si>
    <t>3. Save Document on MAX community (with this sheet active)</t>
  </si>
  <si>
    <t>4. Close document</t>
  </si>
  <si>
    <r>
      <t xml:space="preserve">5. Re-open document </t>
    </r>
    <r>
      <rPr>
        <b/>
        <sz val="10"/>
        <rFont val="Arial"/>
        <family val="2"/>
      </rPr>
      <t>from the MAX community site</t>
    </r>
  </si>
  <si>
    <t>to ensure that your changes were properly saved</t>
  </si>
  <si>
    <t>6. Email ahettinger@omb.eop.gov with completion notification</t>
  </si>
  <si>
    <t>Calfed Bay-Delta Crosscut</t>
  </si>
  <si>
    <t>(in millions of dollars)</t>
  </si>
  <si>
    <t>---   Actuals   ---</t>
  </si>
  <si>
    <t>Pres. Bud.</t>
  </si>
  <si>
    <t>Agency      /        /     Fiscal Year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</si>
  <si>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</si>
  <si>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</si>
  <si>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</si>
  <si>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</si>
  <si>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</si>
  <si>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</si>
  <si>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</si>
  <si>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</si>
  <si>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</si>
  <si>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r>
      <t>09</t>
    </r>
    <r>
      <rPr>
        <b/>
        <sz val="5"/>
        <rFont val="Arial Narrow"/>
        <family val="2"/>
      </rPr>
      <t xml:space="preserve"> </t>
    </r>
    <r>
      <rPr>
        <b/>
        <vertAlign val="superscript"/>
        <sz val="10"/>
        <rFont val="Arial Narrow"/>
        <family val="2"/>
      </rPr>
      <t>1</t>
    </r>
  </si>
  <si>
    <t>Bureau of Reclamation</t>
  </si>
  <si>
    <t>Corps of Engineers</t>
  </si>
  <si>
    <t>USDA NRCS</t>
  </si>
  <si>
    <t>NOAA Fisheries (NMFS)</t>
  </si>
  <si>
    <t>Geological Survey</t>
  </si>
  <si>
    <t>Fish and Wildlife Service</t>
  </si>
  <si>
    <t>Totals:</t>
  </si>
  <si>
    <r>
      <rPr>
        <u/>
        <sz val="10"/>
        <rFont val="Arial Narrow"/>
        <family val="2"/>
      </rPr>
      <t>Note</t>
    </r>
    <r>
      <rPr>
        <sz val="10"/>
        <rFont val="Arial Narrow"/>
        <family val="2"/>
      </rPr>
      <t>: The 2012-2022 columns reflect categories in the Bay-Delta Interim Federal Action Plan. In some cases it may include different projects.</t>
    </r>
  </si>
  <si>
    <r>
      <t xml:space="preserve">CALFED BAY-DELTA CROSSCUT
</t>
    </r>
    <r>
      <rPr>
        <b/>
        <sz val="11"/>
        <rFont val="Times New Roman"/>
        <family val="1"/>
      </rPr>
      <t>(in millions of dollars)</t>
    </r>
  </si>
  <si>
    <t>---   Enacted   ---</t>
  </si>
  <si>
    <t>Pres Bud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</si>
  <si>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</si>
  <si>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</si>
  <si>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</si>
  <si>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</si>
  <si>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</si>
  <si>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</si>
  <si>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</si>
  <si>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</si>
  <si>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</si>
  <si>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</si>
  <si>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</si>
  <si>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</si>
  <si>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Total, All Agencies</t>
  </si>
  <si>
    <t>Renewed Federal Partnership</t>
  </si>
  <si>
    <t>Smarter Water Supply and Use</t>
  </si>
  <si>
    <t>Habitat Restoration</t>
  </si>
  <si>
    <t xml:space="preserve">Drought Floodplain and Management </t>
  </si>
  <si>
    <t>USDA - NRCS</t>
  </si>
  <si>
    <t xml:space="preserve">NOAA Fisheries </t>
  </si>
  <si>
    <t>Fish &amp; Wildlife Service</t>
  </si>
  <si>
    <t>EPA</t>
  </si>
  <si>
    <t>CALFED</t>
  </si>
  <si>
    <t>FY 2011</t>
  </si>
  <si>
    <t>Enacted</t>
  </si>
  <si>
    <t xml:space="preserve">     Water Management</t>
  </si>
  <si>
    <t xml:space="preserve">     Storage</t>
  </si>
  <si>
    <t xml:space="preserve">     Conveyance</t>
  </si>
  <si>
    <t xml:space="preserve">     Water Use Efficiency</t>
  </si>
  <si>
    <t xml:space="preserve">     Water Transfers</t>
  </si>
  <si>
    <t xml:space="preserve">     Environmental Water Account</t>
  </si>
  <si>
    <t xml:space="preserve">     Drinking Water Quality</t>
  </si>
  <si>
    <t xml:space="preserve">     Levee System Integrity</t>
  </si>
  <si>
    <t xml:space="preserve">     Ecosystem Restoration</t>
  </si>
  <si>
    <t xml:space="preserve">     Science</t>
  </si>
  <si>
    <t xml:space="preserve">     Oversight &amp; Coordination</t>
  </si>
  <si>
    <t xml:space="preserve">     Other</t>
  </si>
  <si>
    <r>
      <t xml:space="preserve">Bureau of Reclamation Bay-Delta Totals
Fiscal Years 2012 through 2021
</t>
    </r>
    <r>
      <rPr>
        <b/>
        <sz val="11"/>
        <rFont val="Arial"/>
        <family val="2"/>
      </rPr>
      <t>(in millions of dollars)</t>
    </r>
  </si>
  <si>
    <r>
      <t xml:space="preserve">Interim Federal Action Plan (IFAP) 
Functional Areas / </t>
    </r>
    <r>
      <rPr>
        <b/>
        <i/>
        <sz val="10"/>
        <color indexed="8"/>
        <rFont val="Arial"/>
        <family val="2"/>
      </rPr>
      <t>Programs and Projects</t>
    </r>
  </si>
  <si>
    <r>
      <t xml:space="preserve">FY 2017 </t>
    </r>
    <r>
      <rPr>
        <b/>
        <sz val="8"/>
        <rFont val="Arial"/>
        <family val="2"/>
      </rPr>
      <t>4/</t>
    </r>
  </si>
  <si>
    <t>sub</t>
  </si>
  <si>
    <t>total</t>
  </si>
  <si>
    <t>Renewed Federal State Partnership</t>
  </si>
  <si>
    <t>CALFED Program Management, Oversight, and Coordination</t>
  </si>
  <si>
    <t>California Bay-Delta Restoration, P.L.108-361</t>
  </si>
  <si>
    <t>Smarter Water Supply &amp; Use</t>
  </si>
  <si>
    <t>Water Conservation Projects</t>
  </si>
  <si>
    <r>
      <t>W&amp;RR</t>
    </r>
    <r>
      <rPr>
        <i/>
        <vertAlign val="superscript"/>
        <sz val="10"/>
        <rFont val="Arial"/>
        <family val="2"/>
      </rPr>
      <t>1</t>
    </r>
  </si>
  <si>
    <t>San Jose Area Water Reclamation and Reuse Program</t>
  </si>
  <si>
    <t>W&amp;RR,Title XVI, Mid-Pacific Region</t>
  </si>
  <si>
    <t>San Diego Area Reclamation Program</t>
  </si>
  <si>
    <t>W&amp;RR,Title XVI, Lower Colorado Region</t>
  </si>
  <si>
    <t xml:space="preserve">Calleguas Municipal Water District Recycling Project </t>
  </si>
  <si>
    <t>Long Beach Desalination Research and Development Project</t>
  </si>
  <si>
    <t xml:space="preserve">Long Beach Area Recycling Project </t>
  </si>
  <si>
    <t>Los Vaqueros Expansion Feasibility Study</t>
  </si>
  <si>
    <t>W&amp;RR</t>
  </si>
  <si>
    <t>Upper San Joaquin River Basin Storage Investigation</t>
  </si>
  <si>
    <t>Sites Reservoir</t>
  </si>
  <si>
    <t>Shasta Enlargement</t>
  </si>
  <si>
    <t>San Luis Lowpoint Feasibility Study</t>
  </si>
  <si>
    <r>
      <t>Address Degraded Bay-Delta Ecosystem</t>
    </r>
    <r>
      <rPr>
        <b/>
        <vertAlign val="superscript"/>
        <sz val="10"/>
        <rFont val="Arial"/>
        <family val="2"/>
      </rPr>
      <t>2</t>
    </r>
  </si>
  <si>
    <t>Suisun Marsh Protection</t>
  </si>
  <si>
    <t>Anadromous Fish Restoration Program</t>
  </si>
  <si>
    <t>RF, 3406(b)(1)</t>
  </si>
  <si>
    <t>Other CVP Impacts</t>
  </si>
  <si>
    <t>RF, 3406(b)(1)other</t>
  </si>
  <si>
    <t>Anadromous Fish Screen Program</t>
  </si>
  <si>
    <t>RF, 3406(b)(21)</t>
  </si>
  <si>
    <t>Water Acquisition / Conveyance</t>
  </si>
  <si>
    <t>RF, 3406(b)(3), 3406(d)(2)</t>
  </si>
  <si>
    <t>Dedicated Project Yield</t>
  </si>
  <si>
    <t>RF, 3406(b)(2)</t>
  </si>
  <si>
    <t>Clear Creek Restoration</t>
  </si>
  <si>
    <t>RF, 3406(b)(12)</t>
  </si>
  <si>
    <t>Spawning Gravel/Riparian Habitat</t>
  </si>
  <si>
    <t>RF, 3406(b)(13)</t>
  </si>
  <si>
    <t>Bay-Delta Conservation Plan</t>
  </si>
  <si>
    <r>
      <t>Red Bluff Diversion Dam, Fish Passage</t>
    </r>
    <r>
      <rPr>
        <vertAlign val="superscript"/>
        <sz val="10"/>
        <rFont val="Arial"/>
        <family val="2"/>
      </rPr>
      <t>3</t>
    </r>
  </si>
  <si>
    <r>
      <t>San Joaquin River Restoration Program (SJRRP)/San Joaquin River Basin Study</t>
    </r>
    <r>
      <rPr>
        <vertAlign val="superscript"/>
        <sz val="10"/>
        <rFont val="Arial"/>
        <family val="2"/>
      </rPr>
      <t>3</t>
    </r>
  </si>
  <si>
    <t>SJRR Settlement Act, Title X of P.L. 111-11 (Mandatory Funds)</t>
  </si>
  <si>
    <t>RF, 3406(c)</t>
  </si>
  <si>
    <t>San Joaquin River Restoration Program(Discretionary Funding)</t>
  </si>
  <si>
    <t>Comp Assess &amp; Monitoring Program</t>
  </si>
  <si>
    <t>RF, 3406(b)(16)</t>
  </si>
  <si>
    <t>Tracy (Jones) Pumping Plant Mitigation Program</t>
  </si>
  <si>
    <t>Yolo Bypass Implementation</t>
  </si>
  <si>
    <t>Frank's Tract Feasibility Study</t>
  </si>
  <si>
    <t>South Delta Improvement Plan Coordination</t>
  </si>
  <si>
    <t>Habitat and Facility Improvement</t>
  </si>
  <si>
    <t>RF</t>
  </si>
  <si>
    <t>Intervention</t>
  </si>
  <si>
    <t>Status and Trend Monitoring and Synthesis</t>
  </si>
  <si>
    <t>California Bay-Delta Restoration, P.L. 108-361</t>
  </si>
  <si>
    <t>Special Studies</t>
  </si>
  <si>
    <t>Real Time Operations</t>
  </si>
  <si>
    <t>Delta Mendota Canal/Intertie</t>
  </si>
  <si>
    <t>Interagency Ecological Program (IEP)</t>
  </si>
  <si>
    <t>CALFED Science Activities (POD)</t>
  </si>
  <si>
    <t>Federal Science Task Force Studies</t>
  </si>
  <si>
    <t>Drainage Management Program</t>
  </si>
  <si>
    <t>San Joaquin Basin Action Plan</t>
  </si>
  <si>
    <t>RF, 3406(d)(5)</t>
  </si>
  <si>
    <t>Land Retirement</t>
  </si>
  <si>
    <t xml:space="preserve">RF, 3408(h) </t>
  </si>
  <si>
    <t>San Joaquin River Salinity Management</t>
  </si>
  <si>
    <t>Program to Meet Standards (PTMS)</t>
  </si>
  <si>
    <t xml:space="preserve">Battle Creek Salmon And Steelhead Restoration Project </t>
  </si>
  <si>
    <t>Drought &amp; Floodplain Management</t>
  </si>
  <si>
    <t>Bureau Wide Drought</t>
  </si>
  <si>
    <t>Total</t>
  </si>
  <si>
    <t>Note:  The Water and Related Resources Account (W&amp;RR) often receives additional funding for on-going work in Congressional appropriations that are above the President's Request, including funds that are subject to WIIN legislation.</t>
  </si>
  <si>
    <r>
      <t xml:space="preserve">U.S. Army Corps of Engineers Bay-Delta Totals
Fiscal Years 2012 - 2023
</t>
    </r>
    <r>
      <rPr>
        <b/>
        <sz val="11"/>
        <rFont val="Arial"/>
        <family val="2"/>
      </rPr>
      <t>(in millions of dollars)</t>
    </r>
  </si>
  <si>
    <t>FY  2012</t>
  </si>
  <si>
    <t>CALFED Coordination</t>
  </si>
  <si>
    <t>Prado Dam Ecosystem Restoration and Water Conservation Project</t>
  </si>
  <si>
    <t>Hamilton City, CA</t>
  </si>
  <si>
    <t>San Pablo Bay Watershed and Suisun Marsh Ecosystem Restoration, CA</t>
  </si>
  <si>
    <t>Yuba River Fish Passage (Daguerre Point &amp; Englebright Dams), CA</t>
  </si>
  <si>
    <t>Yuba River, CA</t>
  </si>
  <si>
    <t>American River, Common Features, Natomas Basin, CA</t>
  </si>
  <si>
    <t>Black Butte Lake, CA</t>
  </si>
  <si>
    <t>Buchanan Dam - H.V. Eastman, CA</t>
  </si>
  <si>
    <t>Farmington Dam, CA</t>
  </si>
  <si>
    <t>Hidden Dam, Hensley Lake, CA</t>
  </si>
  <si>
    <t>Inspection of Completed Works (ICW), CA</t>
  </si>
  <si>
    <t>LA County Drainage Area, CA</t>
  </si>
  <si>
    <t>Merced County Streams, CA</t>
  </si>
  <si>
    <t>New Hogan Lake, CA</t>
  </si>
  <si>
    <t>New Melones Lake, CA</t>
  </si>
  <si>
    <t>Sacramento River Bank Protection, CA (Construction)</t>
  </si>
  <si>
    <t>Sacramento River Bank Protection (GRR), CA (Investigations)</t>
  </si>
  <si>
    <t>Sacramento-San Joaquin Comprehensive Basins Study (Central Valley Integrated Flood Management), CA</t>
  </si>
  <si>
    <t>Sacramento-San Joaquin Delta Island &amp; Levee Feasibility Study, CA</t>
  </si>
  <si>
    <t>San Joaquin River Basin, Lower San Joaquin River, CA</t>
  </si>
  <si>
    <t>Santa Ana River Basin, CA</t>
  </si>
  <si>
    <t>South San Francisco Bay Shoreline, CA, Phase I</t>
  </si>
  <si>
    <t xml:space="preserve">South San Francisco Bay Shoreline, CA (Palo Alto) </t>
  </si>
  <si>
    <t xml:space="preserve">South San Francisco Bay Shoreline, CA (Sunnyvale) </t>
  </si>
  <si>
    <t>West Sacramento, CA</t>
  </si>
  <si>
    <t xml:space="preserve"> Additional agency notes: Only a portion of some projects (O&amp;M) are applicable to the efforts in the Bay Delta IFAP, which is explained in the project descriptions.  </t>
  </si>
  <si>
    <t>FY22 numbers reflect estimated allocations under FY22 annualized CR amount.</t>
  </si>
  <si>
    <t>FY 2022 includes IIJA allocations for the projects.</t>
  </si>
  <si>
    <r>
      <t xml:space="preserve">Natural Resources Conservation Service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</si>
  <si>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Environmental Quality Incentive Program (EQIP)</t>
  </si>
  <si>
    <t>Regional Conservation Partnership Program (RCPP)</t>
  </si>
  <si>
    <t>Cooperative Conservation Partnership Initiative (CCPI)</t>
  </si>
  <si>
    <t>Agricultural Water Enhancement Program (AWEP)</t>
  </si>
  <si>
    <t>Wetland Reserve Program (WRP)</t>
  </si>
  <si>
    <t>Agricultural Conservation Easement Program (ACEP)</t>
  </si>
  <si>
    <t>Wildlife Habitat Incentive Program (WHIP)</t>
  </si>
  <si>
    <t>Floodplain Easement Program (FPE)</t>
  </si>
  <si>
    <r>
      <t xml:space="preserve">NOAA Fisheries Bay-Delta Totals
Fiscal Years 2012 through 2021
</t>
    </r>
    <r>
      <rPr>
        <b/>
        <sz val="11"/>
        <color indexed="8"/>
        <rFont val="Arial"/>
        <family val="2"/>
      </rPr>
      <t>(in millions of dollars)</t>
    </r>
  </si>
  <si>
    <t>Oversight and Coordination (General)</t>
  </si>
  <si>
    <t>Science Program (IEP)</t>
  </si>
  <si>
    <t>Oversight and Coordination (Water Operations)</t>
  </si>
  <si>
    <t xml:space="preserve">Ecosystem Restoration (Program O and C) </t>
  </si>
  <si>
    <t>Ecosystem Restoration (Screen E and R)</t>
  </si>
  <si>
    <r>
      <t xml:space="preserve">U. S. Geological Survey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</si>
  <si>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Delta Science Program</t>
  </si>
  <si>
    <t>Ecosystems</t>
  </si>
  <si>
    <t>Land Resources</t>
  </si>
  <si>
    <t>Energy, Minerals, and Environmental Health</t>
  </si>
  <si>
    <t>Natural Hazards</t>
  </si>
  <si>
    <t>Water Resources</t>
  </si>
  <si>
    <t>Core Science Systems</t>
  </si>
  <si>
    <t>Note:  FY 2012 and FY 2013 reflects reprogramming.</t>
  </si>
  <si>
    <t>U. S. Geological Survey Bay-Delta Totals
Fiscal Year 2011</t>
  </si>
  <si>
    <t>Program/Project Name</t>
  </si>
  <si>
    <t>Details</t>
  </si>
  <si>
    <t>Funding</t>
  </si>
  <si>
    <t>Category A</t>
  </si>
  <si>
    <t>Category B</t>
  </si>
  <si>
    <t>Science Program</t>
  </si>
  <si>
    <t>Interagency Ecological Program</t>
  </si>
  <si>
    <t>From 2001 IEP workplan summary</t>
  </si>
  <si>
    <t xml:space="preserve"> </t>
  </si>
  <si>
    <t>Climate &amp; Land Use Change</t>
  </si>
  <si>
    <t>Energy, Minerals, &amp; Environmental Health</t>
  </si>
  <si>
    <t>Category A + Category B Total</t>
  </si>
  <si>
    <t>UPDATE IF NECESSARY</t>
  </si>
  <si>
    <t>U.S. Geological Survey
Fiscal Year 2010
($ in millions)</t>
  </si>
  <si>
    <t>Lead Scientist - Oversight</t>
  </si>
  <si>
    <t>Place-based study of SF Bay</t>
  </si>
  <si>
    <t>San Joaquin Basin National Water Quality Assessment (NAWQA)</t>
  </si>
  <si>
    <t>Sacramento Basin National Water Quality Assessment (NAWQA)</t>
  </si>
  <si>
    <r>
      <t xml:space="preserve">Fish and Wildlife Service Bay-Delta Totals
Fiscal Years 2012 through 2021
</t>
    </r>
    <r>
      <rPr>
        <b/>
        <sz val="11"/>
        <color indexed="8"/>
        <rFont val="Arial"/>
        <family val="2"/>
      </rPr>
      <t>(in millions of dollars)</t>
    </r>
  </si>
  <si>
    <r>
      <t xml:space="preserve">   </t>
    </r>
    <r>
      <rPr>
        <b/>
        <i/>
        <sz val="10"/>
        <color indexed="8"/>
        <rFont val="Arial"/>
        <family val="2"/>
      </rPr>
      <t>Conservation and Restoration</t>
    </r>
  </si>
  <si>
    <r>
      <t xml:space="preserve">   </t>
    </r>
    <r>
      <rPr>
        <b/>
        <i/>
        <sz val="10"/>
        <color indexed="8"/>
        <rFont val="Arial"/>
        <family val="2"/>
      </rPr>
      <t>Planning and Consultation</t>
    </r>
  </si>
  <si>
    <t>Habitat Conservation/Conservation Planning Assistance</t>
  </si>
  <si>
    <t>Endangered Species Consultation Program</t>
  </si>
  <si>
    <t>Endangered Species Candidate Conservation</t>
  </si>
  <si>
    <t>Environmental Contaminants Program</t>
  </si>
  <si>
    <t>Aquatic Habitat &amp; Species Conservation - Habitat Assessment and Restoration</t>
  </si>
  <si>
    <t>Aquatic Habitat &amp; Species Conservation - Population Assessment/Coop. Mgmt</t>
  </si>
  <si>
    <t>Recovery</t>
  </si>
  <si>
    <r>
      <t xml:space="preserve">Environmental Protection Agency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</si>
  <si>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FY 2022 1</t>
  </si>
  <si>
    <t>FY 2022 IIJA</t>
  </si>
  <si>
    <t>FY 2023 2</t>
  </si>
  <si>
    <t>FY 2023 IIJA</t>
  </si>
  <si>
    <t>Drinking Water State Revolving Fund*</t>
  </si>
  <si>
    <t>Clean Water State Revolving Fund*</t>
  </si>
  <si>
    <t>SF Bay Delta geog progam</t>
  </si>
  <si>
    <t>SF National Estuary Program</t>
  </si>
  <si>
    <t>*SRF figures a projection of estimated distribution of California's total allocation based on land area in the Bay-Delta watershed.</t>
  </si>
  <si>
    <t xml:space="preserve">Note: Included above are those categories of funds EPA has traditionally reported in the cross-cut.  For the most part, they do not correspond to items in the IFAP. </t>
  </si>
  <si>
    <r>
      <t>Environmental Protection Agency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</si>
  <si>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Ecosystem Restoration</t>
  </si>
  <si>
    <t>CWA SRF</t>
  </si>
  <si>
    <t>San Francisco National Estuary Program</t>
  </si>
  <si>
    <t>CWA Section 320</t>
  </si>
  <si>
    <t>SF Bay Delta Program</t>
  </si>
  <si>
    <t>Water Use Efficiency</t>
  </si>
  <si>
    <t>Drinking Water Quality</t>
  </si>
  <si>
    <t>Safe Drinking Water Act SRF</t>
  </si>
  <si>
    <t>Science</t>
  </si>
  <si>
    <r>
      <t xml:space="preserve">1 </t>
    </r>
    <r>
      <rPr>
        <sz val="10"/>
        <rFont val="Arial"/>
        <family val="2"/>
      </rPr>
      <t>Revised January 2011 to project an estimated distribution of California's total allocation.</t>
    </r>
  </si>
  <si>
    <r>
      <t xml:space="preserve">US Environmental Protection Agency
Fiscal Year 2010
($ in millions) </t>
    </r>
    <r>
      <rPr>
        <b/>
        <vertAlign val="superscript"/>
        <sz val="14"/>
        <rFont val="Arial"/>
        <family val="2"/>
      </rPr>
      <t>/3</t>
    </r>
  </si>
  <si>
    <t>CWA grants</t>
  </si>
  <si>
    <t>Sacramento River Watershed Program</t>
  </si>
  <si>
    <t>CWA Section 104b (special appropriation)</t>
  </si>
  <si>
    <t>Staff support to IEP</t>
  </si>
  <si>
    <t xml:space="preserve">Total:  </t>
  </si>
  <si>
    <t>NOAA Fisheries Bay-Delta Totals
Fiscal Year 2011</t>
  </si>
  <si>
    <t>Program Oversight and Coordination</t>
  </si>
  <si>
    <t>Base Funding</t>
  </si>
  <si>
    <t>Screen Engineering and Review</t>
  </si>
  <si>
    <t>Oversight &amp; Coordination</t>
  </si>
  <si>
    <t>General Oversight and Coordination</t>
  </si>
  <si>
    <t>Water Operations Oversight and Coordination</t>
  </si>
  <si>
    <t>NOAA Fisheries
Fiscal Year 2010
($ in millions)</t>
  </si>
  <si>
    <t>Environmental Water Account</t>
  </si>
  <si>
    <t>US Fish &amp; Wildlife Service
Fiscal Year 2010
($ in millions)</t>
  </si>
  <si>
    <t>ERP Administration</t>
  </si>
  <si>
    <t>Anticipated based on past trends</t>
  </si>
  <si>
    <t>CVPIA, Anadromous Fish Restoration Program &amp; Anadromous Fish Screen Program (RF)</t>
  </si>
  <si>
    <t>Reported under USBR appropriations;co-managed and implemented by both USBR and FWS</t>
  </si>
  <si>
    <t xml:space="preserve">CVPIA, Butte Creek restoration </t>
  </si>
  <si>
    <t>CVPIA, Clear Creek restoration (RF)</t>
  </si>
  <si>
    <t>CVPIA, Spawning Gravel/Riparian Habitat (RF)</t>
  </si>
  <si>
    <t>CVPIA, Water Acquisition (RF)</t>
  </si>
  <si>
    <t>CVPIA, (b)(1) Other Program (RF)</t>
  </si>
  <si>
    <t>Cooperative Endangered Species Conservation Fund</t>
  </si>
  <si>
    <t>Unable to forecast these competitively awarded funds</t>
  </si>
  <si>
    <t>TBD</t>
  </si>
  <si>
    <t>Endangered Species Recovery Program Funds</t>
  </si>
  <si>
    <t>Partners For Fish and Wildlife</t>
  </si>
  <si>
    <t>NAWCF grants</t>
  </si>
  <si>
    <t>Central Valley Joint Venture</t>
  </si>
  <si>
    <t xml:space="preserve"> Anticipated based on past trends</t>
  </si>
  <si>
    <t>Land Acquisition</t>
  </si>
  <si>
    <t>PER RMO</t>
  </si>
  <si>
    <t>Science Administration</t>
  </si>
  <si>
    <t>Fish and Wildlife Service Bay-Delta Totals
Fiscal Year 2011</t>
  </si>
  <si>
    <t>Reported under USBR appropriations; co-managed and implemented by both USBR &amp; FWS</t>
  </si>
  <si>
    <t>Bureau of Reclamation Bay-Delta Totals
Fiscal Year 2011</t>
  </si>
  <si>
    <t>Water Acquisition</t>
  </si>
  <si>
    <t>Tracy Fish Loss Replacement/Protection Program</t>
  </si>
  <si>
    <t>Butte Creek Restoration</t>
  </si>
  <si>
    <t>Red Bluff Diversion Dam, Fish Passage</t>
  </si>
  <si>
    <t>San Joaquin River Restoration Program</t>
  </si>
  <si>
    <t>San Joaquin River Restoration Program (Mandatory)</t>
  </si>
  <si>
    <t>SJJR Settlement Act, Title X of P.L. 111-11</t>
  </si>
  <si>
    <t>RF, 3406(c)(1)</t>
  </si>
  <si>
    <t>RF, 2406(b)(16)</t>
  </si>
  <si>
    <t xml:space="preserve"> Water Acquisitions and Power</t>
  </si>
  <si>
    <t>CVPIA, Water Conservation</t>
  </si>
  <si>
    <t>Bay Area Regional Water Recycling Program (BARWRP)</t>
  </si>
  <si>
    <t>California Bay-Delta Restoration, P.L. 108-361,Title XVI, Mid-Pacific Region</t>
  </si>
  <si>
    <t xml:space="preserve">San Gabriel Basin Project </t>
  </si>
  <si>
    <t xml:space="preserve">San Diego Area Reclamation </t>
  </si>
  <si>
    <t xml:space="preserve">Orange County Regional Water Reclamation Project </t>
  </si>
  <si>
    <t>Pasadena Water Recycling Project</t>
  </si>
  <si>
    <t>Mission Basin Brakish Ground Water</t>
  </si>
  <si>
    <r>
      <t>Long Beach Area Recycling Project</t>
    </r>
    <r>
      <rPr>
        <sz val="14"/>
        <rFont val="Arial"/>
        <family val="2"/>
      </rPr>
      <t xml:space="preserve"> </t>
    </r>
  </si>
  <si>
    <t>Water Transfers</t>
  </si>
  <si>
    <r>
      <t xml:space="preserve"> </t>
    </r>
    <r>
      <rPr>
        <sz val="10"/>
        <rFont val="Arial"/>
        <family val="2"/>
      </rPr>
      <t>NEPA Analysis &amp;Clearinghouse</t>
    </r>
  </si>
  <si>
    <t>Contra Costa Water District Alternative Intake Project</t>
  </si>
  <si>
    <t>Storage</t>
  </si>
  <si>
    <t>CVP, Yield Feasibility Investigation</t>
  </si>
  <si>
    <t xml:space="preserve"> Project Yield</t>
  </si>
  <si>
    <t>RF, 3408(j)</t>
  </si>
  <si>
    <t xml:space="preserve"> Los Vaqueros</t>
  </si>
  <si>
    <t xml:space="preserve"> San Joaquin River Basin Study</t>
  </si>
  <si>
    <t xml:space="preserve"> Sites Reservoir</t>
  </si>
  <si>
    <t xml:space="preserve"> Shasta Enlargement</t>
  </si>
  <si>
    <t xml:space="preserve"> In Delta Storage</t>
  </si>
  <si>
    <t>Storage Supplemental Feasibility</t>
  </si>
  <si>
    <t>Conveyance</t>
  </si>
  <si>
    <t>Tracy Fish Test Facility</t>
  </si>
  <si>
    <t>RF,3406(b)(4)</t>
  </si>
  <si>
    <t>DMC Intertie</t>
  </si>
  <si>
    <t>Tracy Fish Screen Feasibility Study</t>
  </si>
  <si>
    <t>Enlarged DMC Intertie w/Calif Aqueduct Feasibility Study</t>
  </si>
  <si>
    <t>Through Delta Evaluation</t>
  </si>
  <si>
    <t>Recirculation Feasibility Study</t>
  </si>
  <si>
    <t xml:space="preserve">South Delta Improvement Plan </t>
  </si>
  <si>
    <t>Conveyance Supplemental Feasibility</t>
  </si>
  <si>
    <t>Pelagic Organisms Decline</t>
  </si>
  <si>
    <t>CALFED Science Activities</t>
  </si>
  <si>
    <t>Two-Gates Fish Demonstration Plan</t>
  </si>
  <si>
    <r>
      <t xml:space="preserve">Bureau of Reclamation
Fiscal Year 2010
($ in millions) </t>
    </r>
    <r>
      <rPr>
        <b/>
        <vertAlign val="superscript"/>
        <sz val="14"/>
        <rFont val="Arial"/>
        <family val="2"/>
      </rPr>
      <t>3/</t>
    </r>
  </si>
  <si>
    <t>BOR</t>
  </si>
  <si>
    <t xml:space="preserve"> RF, 3408(j)</t>
  </si>
  <si>
    <r>
      <t xml:space="preserve">3/ </t>
    </r>
    <r>
      <rPr>
        <sz val="10"/>
        <rFont val="Arial"/>
        <family val="2"/>
      </rPr>
      <t>President's Budget</t>
    </r>
  </si>
  <si>
    <t>U.S. Army Corps of Engineers Bay-Delta Totals
Fiscal Year 2011</t>
  </si>
  <si>
    <t>Cache Creek (Gravel Pit) (206)*</t>
  </si>
  <si>
    <t>Calaveras County, CA (205)*</t>
  </si>
  <si>
    <t>CALFED (HR 2828)**</t>
  </si>
  <si>
    <t>Cherokee Canal, Oroville (1135)*</t>
  </si>
  <si>
    <t>City of Folsom (503)*</t>
  </si>
  <si>
    <t>Clear Lake (206)*</t>
  </si>
  <si>
    <t>Clear Lake Basin (503)*</t>
  </si>
  <si>
    <t>Clover Creek, Redding (206)*</t>
  </si>
  <si>
    <t>Cosgrove Creek, CA (205)*</t>
  </si>
  <si>
    <t>Cosumnes &amp; Mokelumne Rivers*</t>
  </si>
  <si>
    <t>Delta Science Center (206)*</t>
  </si>
  <si>
    <t>Hamilton Airfield Wetland Restoration*</t>
  </si>
  <si>
    <t>Hamilton City, CA**</t>
  </si>
  <si>
    <t>Mormon Channel/Stockton (1135)*</t>
  </si>
  <si>
    <t>Napa River, Salt Marsh Restoration*</t>
  </si>
  <si>
    <t>NCS, Middle Creek, CA*</t>
  </si>
  <si>
    <t>Northern California Streams:</t>
  </si>
  <si>
    <t xml:space="preserve">     Lower Sacramento R.  Riparian Reveg.*</t>
  </si>
  <si>
    <t>Pacific Flyway Center (206)*</t>
  </si>
  <si>
    <t>Penn Mine (206)*</t>
  </si>
  <si>
    <t>Pine Flat Turbine Bypass (1135)*</t>
  </si>
  <si>
    <t>Pine Flat F&amp;W*</t>
  </si>
  <si>
    <t>Prospect Island (1135)*</t>
  </si>
  <si>
    <t>Putah Creek South Fork (1135)*</t>
  </si>
  <si>
    <t>Regional Conservation Conjunctive Use Project (502)*</t>
  </si>
  <si>
    <t>Sacramento Deep Water Ship Channel, CA**</t>
  </si>
  <si>
    <t>Sacramento River 30 Foot, CA**</t>
  </si>
  <si>
    <t>San Joaquin River Port of Stockton, CA**</t>
  </si>
  <si>
    <t>Sacramento River and Tributaries (Debris Control), Englebright, CA**</t>
  </si>
  <si>
    <t>Sacramento River Flood Control Prj (GCID)*</t>
  </si>
  <si>
    <t>Sacramento River Flood Control Prj GRR**</t>
  </si>
  <si>
    <t>Sacramento River Watershed (503)*</t>
  </si>
  <si>
    <t>Sand Cove (1135)*</t>
  </si>
  <si>
    <t>San Francisco Bay to Stockton, CA**</t>
  </si>
  <si>
    <t>Santa Clara Basin (206)*</t>
  </si>
  <si>
    <t>Suisun Marsh*</t>
  </si>
  <si>
    <t>Turtle Bay Museum (206)*</t>
  </si>
  <si>
    <t>Upper Sacramento River, Murphy Slough (1135)*</t>
  </si>
  <si>
    <t>Wildcat &amp; San Pablo Creeks (1135)*</t>
  </si>
  <si>
    <t>Woodson Bridge (1135)*</t>
  </si>
  <si>
    <t>Yolo Basin Wetlands (aka Vic Fazio Area)*</t>
  </si>
  <si>
    <t>Yolo Basin Wetlands (Davis Site)(1135)*</t>
  </si>
  <si>
    <t>Yuba River, Daguerre &amp; Englebright Dams (Yuba River Fish Passage)**</t>
  </si>
  <si>
    <t>Yuba River (Daguerre Point Dam), CA**</t>
  </si>
  <si>
    <t>Watershed</t>
  </si>
  <si>
    <t>Napa Valley Watershed Management*</t>
  </si>
  <si>
    <t>San Pablo Bay Watershed**</t>
  </si>
  <si>
    <t>Levees</t>
  </si>
  <si>
    <t>American River Common Features, CA**</t>
  </si>
  <si>
    <t>Sacramento-San Joaquin Delta:  Special Study*</t>
  </si>
  <si>
    <t>Sacramento-San Joaquin Delta:  Western Delta Islands*</t>
  </si>
  <si>
    <t>Sacramento-San Joaquin Delta:  North Delta Island*</t>
  </si>
  <si>
    <t>Sacramento-San Joaquin Delta:  Delta Islands and Levees**</t>
  </si>
  <si>
    <t>Stockton Metro (Farmington)*</t>
  </si>
  <si>
    <t>Interagency Ecological Program*</t>
  </si>
  <si>
    <t>CALFED Coordination Activities**</t>
  </si>
  <si>
    <t>Pinole Shoal Delta Long Term Management Strategy**</t>
  </si>
  <si>
    <t>Integrated Regional Water Management</t>
  </si>
  <si>
    <t>Black Butte Lake, CA**</t>
  </si>
  <si>
    <t>Buchanan Dam - H.V. Eastman, CA**</t>
  </si>
  <si>
    <t>Coyote and Berryessa Creeks*</t>
  </si>
  <si>
    <t>Farmington Dam, CA**</t>
  </si>
  <si>
    <t>Farmington Recharge, CA (219)**</t>
  </si>
  <si>
    <t>Guadalupe River*</t>
  </si>
  <si>
    <t>Hidden Dam, Hensley Lake, CA**</t>
  </si>
  <si>
    <t>Inspection of Completed Works (ICW), CA**</t>
  </si>
  <si>
    <t>Isabella Lake, CA**</t>
  </si>
  <si>
    <t>Los Angeles County Drainage Area (Stormwater Mgmt Plan)*</t>
  </si>
  <si>
    <t>LA County Drainage Area, CA**</t>
  </si>
  <si>
    <t>LACDA (Hansen &amp; Lopez Dams) Water Conservation &amp; Supply Study, CA**</t>
  </si>
  <si>
    <t>LACDA (Water Conservation and Supply) Study, CA**</t>
  </si>
  <si>
    <t>Merced County Streams, CA**</t>
  </si>
  <si>
    <t>Napa River Flood Control Project*</t>
  </si>
  <si>
    <t>NCS, Fairfield/Cordelia Marsh*</t>
  </si>
  <si>
    <t>New Hogan Lake, CA**</t>
  </si>
  <si>
    <t>New Melones Lake, CA**</t>
  </si>
  <si>
    <t>Pine Flat Lake, CA**</t>
  </si>
  <si>
    <t>Raymond, Six, Chino &amp; San Gabriel Basin, CA (219)**</t>
  </si>
  <si>
    <t>Sacramento River Bank Protection, CA**</t>
  </si>
  <si>
    <t>Sacramento-San Joaquin Comprehensive Basin Study (Central Valley Integrated Flood Management), CA**</t>
  </si>
  <si>
    <t>Santa Ana River Basin, CA**</t>
  </si>
  <si>
    <t>Santa Ana River Mainstem*</t>
  </si>
  <si>
    <t>Santa Ana River Basin, (Prado Basin Water Supply), CA**</t>
  </si>
  <si>
    <t>Scheduled Reservoir Operations, CA**</t>
  </si>
  <si>
    <t xml:space="preserve">  SJRB, Lower San Joaquin, CA**</t>
  </si>
  <si>
    <t xml:space="preserve">  SJRB, USACE Reservoir Operation*</t>
  </si>
  <si>
    <t>Success Dam and Reservoir, Tule River, Dam Safety Seismic Remediation, CA**</t>
  </si>
  <si>
    <t>South Perris Water Supply Desalination, CA (219)**</t>
  </si>
  <si>
    <t>Success Lake, CA**</t>
  </si>
  <si>
    <t>Terminus Dam (Lake Kaweah), CA**</t>
  </si>
  <si>
    <t>Tule River Success Enlargement, CA**</t>
  </si>
  <si>
    <t>Wildcat and San Pablo Creeks (GI)*</t>
  </si>
  <si>
    <t>Wildcat and San Pablo Creeks (CG)*</t>
  </si>
  <si>
    <t>*These projects were pre-IFAP and are no longer associated with California Bay-Delta.</t>
  </si>
  <si>
    <t>**These projects are part of the current IFAP.</t>
  </si>
  <si>
    <t>FY 11 enacted numbers included reduction for rescissions.</t>
  </si>
  <si>
    <t>Army Corps of Engineers
Fiscal Year 2010
($ in millions)</t>
  </si>
  <si>
    <t>Cache Creek (Gravel Pit) (206)</t>
  </si>
  <si>
    <t>Calaveras County, CA (205)</t>
  </si>
  <si>
    <t>CALFED (HR 2828)</t>
  </si>
  <si>
    <t>Cherokee Canal, Oroville (1135)</t>
  </si>
  <si>
    <t>City of Folsom (503)</t>
  </si>
  <si>
    <t>Clear Lake (206)</t>
  </si>
  <si>
    <t>Clear Lake Basin (503)</t>
  </si>
  <si>
    <t>Clover Creek, Redding (206)</t>
  </si>
  <si>
    <t>Cosgrove Creek, CA (205)</t>
  </si>
  <si>
    <t>Cosumnes &amp; Mokelumne Rivers</t>
  </si>
  <si>
    <t>Delta Science Center (206)</t>
  </si>
  <si>
    <t>Hamilton Airfield Wetland Restoration</t>
  </si>
  <si>
    <t>Mormon Channel/Stockton (1135)</t>
  </si>
  <si>
    <t>Napa River, Salt Marsh Restoration</t>
  </si>
  <si>
    <t xml:space="preserve">NCS, Middle Creek, </t>
  </si>
  <si>
    <t xml:space="preserve">     Lower Sacramento R.  Riparian Reveg.</t>
  </si>
  <si>
    <t>Pacific Flyway Center (206)</t>
  </si>
  <si>
    <t>Penn Mine (206)</t>
  </si>
  <si>
    <t>Pine Flat Turbine Bypass (1135)</t>
  </si>
  <si>
    <t>Pine Flat F&amp;W</t>
  </si>
  <si>
    <t>Prospect Island (1135)</t>
  </si>
  <si>
    <t>Putah Creek South Fork (1135)</t>
  </si>
  <si>
    <t>Regional Conservation Conjunctive Use Project (502)</t>
  </si>
  <si>
    <t>Sacramento River Flood Control Prj (GCID)</t>
  </si>
  <si>
    <t>Sacramento River Flood Control Prj GRR</t>
  </si>
  <si>
    <t>Sacramento River Watershed (503)</t>
  </si>
  <si>
    <t>Sand Cove (1135)</t>
  </si>
  <si>
    <t>Santa Clara Basin (206)</t>
  </si>
  <si>
    <t>Suisun Marsh</t>
  </si>
  <si>
    <t>Turtle Bay Museum (206)</t>
  </si>
  <si>
    <t>Upper Sacramento River, Murphy Slough (1135)</t>
  </si>
  <si>
    <t>Wildcat &amp; San Pablo Creeks (1135)</t>
  </si>
  <si>
    <t>Woodson Bridge (1135)</t>
  </si>
  <si>
    <t>Yolo Basin Wetlands (aka Vic Fazio Area)</t>
  </si>
  <si>
    <t>Yolo Basin Wetlands (Davis Site)(1135)</t>
  </si>
  <si>
    <t>Napa Valley Watershed Management</t>
  </si>
  <si>
    <t>San Pablo Bay Watershed</t>
  </si>
  <si>
    <t>Sacramento-San Joaquin Delta:  Special Study</t>
  </si>
  <si>
    <t>Sacramento-San Joaquin Delta:  Western Delta Islands</t>
  </si>
  <si>
    <t>Sacramento-San Joaquin Delta:  North Delta Island</t>
  </si>
  <si>
    <t>Sacramento-San Joaquin Delta:  Delta Islands and Levees</t>
  </si>
  <si>
    <t>Stockton Metro (Farmington)</t>
  </si>
  <si>
    <t>CALFED Coordination Activities</t>
  </si>
  <si>
    <t>Guadalupe River</t>
  </si>
  <si>
    <t>Los Angeles County Drainage Area (Stormwater Mgmt Plan)</t>
  </si>
  <si>
    <t>Napa River Flood Control Project</t>
  </si>
  <si>
    <t>Wildcat and San Pablo Creeks (GI)</t>
  </si>
  <si>
    <t>Wildcat and San Pablo Creeks (CG)</t>
  </si>
  <si>
    <t>Sac-SJ Comprehensive</t>
  </si>
  <si>
    <t xml:space="preserve">  SJRB, Lower San Joaquin, CA</t>
  </si>
  <si>
    <t xml:space="preserve">  SJRB, USACE Reservoir Operation</t>
  </si>
  <si>
    <t>Santa Ana River Mainstem</t>
  </si>
  <si>
    <t>Coyote and Berryessa Creeks</t>
  </si>
  <si>
    <t>NCS, Fairfield/Cordelia Marsh</t>
  </si>
  <si>
    <r>
      <t>Natural Resources Conservation Service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</si>
  <si>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Environmental Quality Incentives Program (EQIP)</t>
  </si>
  <si>
    <t>Estimated based on 2011 initial allocation.  Until program participants sign up by conservation practice in each county and are approved, cannot project figures with certainty.</t>
  </si>
  <si>
    <t>Estimated based on 2011 initial allocation.  Until program participants sign up in each county and are approved, cannot project figures with certainty.</t>
  </si>
  <si>
    <r>
      <rPr>
        <sz val="10"/>
        <rFont val="Arial"/>
        <family val="2"/>
      </rPr>
      <t>Agricultural Water Enhancement Program (AWEP) benefiting water quality</t>
    </r>
    <r>
      <rPr>
        <vertAlign val="superscript"/>
        <sz val="10"/>
        <rFont val="Arial"/>
        <family val="2"/>
      </rPr>
      <t>2</t>
    </r>
  </si>
  <si>
    <t>Estimated based on 2011 initial allocation. Multi-year contracts are expected to receive continued funding. New AWEPs may be approved.</t>
  </si>
  <si>
    <r>
      <rPr>
        <sz val="10"/>
        <rFont val="Arial"/>
        <family val="2"/>
      </rPr>
      <t>Cooperative Conservation Partnership Initiative (CCPI)</t>
    </r>
    <r>
      <rPr>
        <vertAlign val="superscript"/>
        <sz val="10"/>
        <rFont val="Arial"/>
        <family val="2"/>
      </rPr>
      <t>3</t>
    </r>
  </si>
  <si>
    <t>Estimated based on 2011 initial allocation. Multi-year contracts are expected to receive continued funding. New CCPIs may be approved.</t>
  </si>
  <si>
    <r>
      <rPr>
        <sz val="10"/>
        <rFont val="Arial"/>
        <family val="2"/>
      </rPr>
      <t>Agricultural Water Enhancement Program (AWEP) benefiting water quantity</t>
    </r>
    <r>
      <rPr>
        <vertAlign val="superscript"/>
        <sz val="10"/>
        <rFont val="Arial"/>
        <family val="2"/>
      </rPr>
      <t>4</t>
    </r>
  </si>
  <si>
    <r>
      <rPr>
        <b/>
        <sz val="10"/>
        <rFont val="Arial"/>
        <family val="2"/>
      </rPr>
      <t>Watershed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</si>
  <si>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2008 Farm Bill provided substantial increases in funding allocations, funding in Category B changed accordingly.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</si>
  <si>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AWEP is a new program authorized by the 2008 Farm Bill.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</si>
  <si>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CCPI is a new program authorized by the 2008 Farm Bill.  It includes funding set aside from the Wildlife Habitat Incentive Program (WHIP) and the Environmental Quality Incentives Program (EQIP).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</si>
  <si>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AWEP program authorized by the 2008 Farm Bill replaced the 2002 Farm Bill's Ground and Surface Water Program.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</si>
  <si>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The CALFED Watershed Program has been eliminated and re-established as a State run program housed at the California Department of Conservation.  No funding has been received to track for the Watershed Program since the 2002 Farm Bill eliminated Geographic Priority Areas.</t>
    </r>
  </si>
  <si>
    <t xml:space="preserve">USDA Natural Resources Conservation Service
Fiscal Year 2010
($ in millions) </t>
  </si>
  <si>
    <t>Estimated based on 2009 initial allocations.  Until program participants sign up by conservation practice in each county and are approved, cannot project figures with certainty.</t>
  </si>
  <si>
    <t>Estimated based on 2008 final estimates and 2009 initial allocations.  Until program participants signup by conservation practice in each county and are approved, cannot project figures with certainty.</t>
  </si>
  <si>
    <t>New rules and allocation process eliminated Geographic Priority Areas.</t>
  </si>
  <si>
    <r>
      <t xml:space="preserve">22 </t>
    </r>
    <r>
      <rPr>
        <b/>
        <vertAlign val="superscript"/>
        <sz val="10"/>
        <rFont val="Arial Narrow"/>
        <family val="2"/>
      </rPr>
      <t>3</t>
    </r>
  </si>
  <si>
    <r>
      <t xml:space="preserve">23 </t>
    </r>
    <r>
      <rPr>
        <b/>
        <vertAlign val="superscript"/>
        <sz val="10"/>
        <rFont val="Arial Narrow"/>
        <family val="2"/>
      </rPr>
      <t>4</t>
    </r>
  </si>
  <si>
    <r>
      <t>3</t>
    </r>
    <r>
      <rPr>
        <sz val="10"/>
        <rFont val="Arial Narrow"/>
        <family val="2"/>
      </rPr>
      <t xml:space="preserve"> The  2022 figures are based on an annualized CR.</t>
    </r>
  </si>
  <si>
    <r>
      <t>4</t>
    </r>
    <r>
      <rPr>
        <sz val="10"/>
        <rFont val="Arial Narrow"/>
        <family val="2"/>
      </rPr>
      <t xml:space="preserve"> In 2023, the EPA figures include funding from the Bipartisan Infrastructure Law.</t>
    </r>
  </si>
  <si>
    <r>
      <t xml:space="preserve">2 </t>
    </r>
    <r>
      <rPr>
        <sz val="10"/>
        <rFont val="Arial Narrow"/>
        <family val="2"/>
      </rPr>
      <t>Starting in 2010, the EPA figures include estimated projections of California's total State Revolving Fund (SRF) allocations.  Prior year columns do not.</t>
    </r>
  </si>
  <si>
    <r>
      <rPr>
        <vertAlign val="superscript"/>
        <sz val="10"/>
        <rFont val="Arial Narrow"/>
        <family val="2"/>
      </rPr>
      <t xml:space="preserve">1 </t>
    </r>
    <r>
      <rPr>
        <sz val="10"/>
        <rFont val="Arial Narrow"/>
        <family val="2"/>
      </rPr>
      <t>The 2009 column includes American Recovery and Reinvestment Act projects and activities.</t>
    </r>
  </si>
  <si>
    <r>
      <t xml:space="preserve">Environmental Protection Agency </t>
    </r>
    <r>
      <rPr>
        <vertAlign val="superscript"/>
        <sz val="10"/>
        <rFont val="Arial Narrow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</si>
</sst>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"/>
    <numFmt numFmtId="166" formatCode="#,##0.0"/>
    <numFmt numFmtId="167" formatCode="#,##0.000"/>
    <numFmt numFmtId="168" formatCode="0.000"/>
    <numFmt numFmtId="169" formatCode="&quot;$&quot;#,##0.000"/>
    <numFmt numFmtId="170" formatCode="_(&quot;$&quot;* #,##0_);_(&quot;$&quot;* \(#,##0\);_(&quot;$&quot;* &quot;-&quot;??_);_(@_)"/>
    <numFmt numFmtId="171" formatCode="&quot;$&quot;#,##0.000_);[Red]\(&quot;$&quot;#,##0.000\)"/>
    <numFmt numFmtId="172" formatCode="&quot;$&quot;#,##0.000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6"/>
      <color indexed="10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haroni"/>
      <charset val="177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name val="Arial"/>
      <family val="2"/>
    </font>
    <font>
      <u/>
      <sz val="10"/>
      <name val="Arial Narrow"/>
      <family val="2"/>
    </font>
    <font>
      <b/>
      <sz val="5"/>
      <name val="Arial Narrow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Times New Roman"/>
      <family val="1"/>
    </font>
    <font>
      <i/>
      <vertAlign val="superscript"/>
      <sz val="10"/>
      <name val="Arial"/>
      <family val="2"/>
    </font>
    <font>
      <b/>
      <sz val="8"/>
      <name val="Arial"/>
      <family val="2"/>
    </font>
    <font>
      <i/>
      <sz val="11"/>
      <name val="Times New Roman"/>
      <family val="1"/>
    </font>
    <font>
      <i/>
      <vertAlign val="superscript"/>
      <sz val="16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22" fillId="0" borderId="89" applyNumberFormat="0" applyFill="0" applyAlignment="0" applyProtection="0"/>
  </cellStyleXfs>
  <cellXfs count="992">
    <xf numFmtId="0" fontId="0" fillId="0" borderId="0" xfId="0"/>
    <xf numFmtId="0" fontId="7" fillId="24" borderId="10" xfId="0" applyFont="1" applyFill="1" applyBorder="1" applyAlignment="1">
      <alignment vertical="top" wrapText="1" shrinkToFit="1"/>
    </xf>
    <xf numFmtId="169" fontId="7" fillId="24" borderId="11" xfId="0" applyNumberFormat="1" applyFont="1" applyFill="1" applyBorder="1" applyAlignment="1">
      <alignment vertical="top" wrapText="1" shrinkToFit="1"/>
    </xf>
    <xf numFmtId="169" fontId="7" fillId="24" borderId="12" xfId="0" applyNumberFormat="1" applyFont="1" applyFill="1" applyBorder="1" applyAlignment="1">
      <alignment vertical="top" wrapText="1" shrinkToFit="1"/>
    </xf>
    <xf numFmtId="169" fontId="0" fillId="0" borderId="15" xfId="0" applyNumberFormat="1" applyBorder="1" applyAlignment="1">
      <alignment vertical="top" wrapText="1" shrinkToFit="1"/>
    </xf>
    <xf numFmtId="169" fontId="0" fillId="0" borderId="16" xfId="0" applyNumberFormat="1" applyBorder="1" applyAlignment="1">
      <alignment vertical="top" wrapText="1" shrinkToFit="1"/>
    </xf>
    <xf numFmtId="165" fontId="7" fillId="24" borderId="17" xfId="0" applyNumberFormat="1" applyFont="1" applyFill="1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 shrinkToFit="1"/>
    </xf>
    <xf numFmtId="169" fontId="0" fillId="0" borderId="14" xfId="0" applyNumberFormat="1" applyBorder="1" applyAlignment="1">
      <alignment vertical="top" wrapText="1" shrinkToFit="1"/>
    </xf>
    <xf numFmtId="169" fontId="0" fillId="0" borderId="19" xfId="0" applyNumberFormat="1" applyBorder="1" applyAlignment="1">
      <alignment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169" fontId="0" fillId="0" borderId="20" xfId="0" applyNumberFormat="1" applyBorder="1" applyAlignment="1">
      <alignment vertical="top" wrapText="1" shrinkToFit="1"/>
    </xf>
    <xf numFmtId="0" fontId="6" fillId="24" borderId="22" xfId="0" applyFont="1" applyFill="1" applyBorder="1" applyAlignment="1">
      <alignment vertical="top" wrapText="1" shrinkToFit="1"/>
    </xf>
    <xf numFmtId="0" fontId="6" fillId="24" borderId="23" xfId="0" applyFont="1" applyFill="1" applyBorder="1" applyAlignment="1">
      <alignment vertical="top" wrapText="1" shrinkToFit="1"/>
    </xf>
    <xf numFmtId="169" fontId="0" fillId="0" borderId="0" xfId="0" applyNumberFormat="1"/>
    <xf numFmtId="0" fontId="0" fillId="0" borderId="24" xfId="0" applyBorder="1"/>
    <xf numFmtId="169" fontId="0" fillId="0" borderId="25" xfId="0" applyNumberFormat="1" applyBorder="1" applyAlignment="1">
      <alignment vertical="top" wrapText="1" shrinkToFit="1"/>
    </xf>
    <xf numFmtId="0" fontId="7" fillId="24" borderId="10" xfId="0" applyFont="1" applyFill="1" applyBorder="1" applyAlignment="1">
      <alignment vertical="top" wrapText="1"/>
    </xf>
    <xf numFmtId="0" fontId="7" fillId="24" borderId="17" xfId="0" applyFont="1" applyFill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/>
    </xf>
    <xf numFmtId="169" fontId="7" fillId="24" borderId="18" xfId="0" applyNumberFormat="1" applyFont="1" applyFill="1" applyBorder="1" applyAlignment="1">
      <alignment vertical="top"/>
    </xf>
    <xf numFmtId="169" fontId="0" fillId="0" borderId="15" xfId="0" applyNumberFormat="1" applyBorder="1" applyAlignment="1">
      <alignment vertical="top"/>
    </xf>
    <xf numFmtId="169" fontId="0" fillId="0" borderId="16" xfId="0" applyNumberFormat="1" applyBorder="1" applyAlignment="1">
      <alignment vertical="top"/>
    </xf>
    <xf numFmtId="165" fontId="7" fillId="24" borderId="17" xfId="0" applyNumberFormat="1" applyFont="1" applyFill="1" applyBorder="1" applyAlignment="1">
      <alignment vertical="top"/>
    </xf>
    <xf numFmtId="0" fontId="6" fillId="24" borderId="22" xfId="0" applyFont="1" applyFill="1" applyBorder="1" applyAlignment="1">
      <alignment vertical="top"/>
    </xf>
    <xf numFmtId="169" fontId="6" fillId="24" borderId="23" xfId="0" applyNumberFormat="1" applyFont="1" applyFill="1" applyBorder="1" applyAlignment="1">
      <alignment vertical="top"/>
    </xf>
    <xf numFmtId="169" fontId="6" fillId="2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24" borderId="28" xfId="0" applyFont="1" applyFill="1" applyBorder="1" applyAlignment="1">
      <alignment vertical="top" wrapText="1"/>
    </xf>
    <xf numFmtId="165" fontId="7" fillId="24" borderId="19" xfId="0" applyNumberFormat="1" applyFont="1" applyFill="1" applyBorder="1" applyAlignment="1">
      <alignment vertical="top"/>
    </xf>
    <xf numFmtId="169" fontId="7" fillId="24" borderId="25" xfId="0" applyNumberFormat="1" applyFont="1" applyFill="1" applyBorder="1" applyAlignment="1">
      <alignment vertical="top"/>
    </xf>
    <xf numFmtId="169" fontId="7" fillId="24" borderId="30" xfId="0" applyNumberFormat="1" applyFont="1" applyFill="1" applyBorder="1" applyAlignment="1">
      <alignment vertical="top"/>
    </xf>
    <xf numFmtId="169" fontId="0" fillId="0" borderId="18" xfId="0" applyNumberFormat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 wrapText="1"/>
    </xf>
    <xf numFmtId="169" fontId="7" fillId="24" borderId="12" xfId="0" applyNumberFormat="1" applyFont="1" applyFill="1" applyBorder="1" applyAlignment="1">
      <alignment vertical="top" wrapText="1"/>
    </xf>
    <xf numFmtId="169" fontId="0" fillId="0" borderId="33" xfId="0" applyNumberFormat="1" applyBorder="1" applyAlignment="1">
      <alignment vertical="top" wrapText="1" shrinkToFit="1"/>
    </xf>
    <xf numFmtId="169" fontId="0" fillId="0" borderId="32" xfId="0" applyNumberFormat="1" applyBorder="1" applyAlignment="1">
      <alignment vertical="top" wrapText="1" shrinkToFit="1"/>
    </xf>
    <xf numFmtId="169" fontId="0" fillId="0" borderId="29" xfId="0" applyNumberFormat="1" applyBorder="1" applyAlignment="1">
      <alignment vertical="top" wrapText="1" shrinkToFit="1"/>
    </xf>
    <xf numFmtId="169" fontId="7" fillId="0" borderId="33" xfId="0" applyNumberFormat="1" applyFont="1" applyBorder="1" applyAlignment="1">
      <alignment vertical="top" wrapText="1" shrinkToFit="1"/>
    </xf>
    <xf numFmtId="0" fontId="11" fillId="0" borderId="27" xfId="0" applyFont="1" applyBorder="1" applyAlignment="1">
      <alignment vertical="top" wrapText="1" shrinkToFit="1"/>
    </xf>
    <xf numFmtId="0" fontId="0" fillId="0" borderId="24" xfId="0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/>
    </xf>
    <xf numFmtId="169" fontId="0" fillId="0" borderId="30" xfId="0" applyNumberFormat="1" applyBorder="1" applyAlignment="1">
      <alignment vertical="top" wrapText="1" shrinkToFit="1"/>
    </xf>
    <xf numFmtId="166" fontId="0" fillId="0" borderId="11" xfId="0" applyNumberFormat="1" applyBorder="1" applyAlignment="1">
      <alignment vertical="top" wrapText="1"/>
    </xf>
    <xf numFmtId="169" fontId="0" fillId="0" borderId="21" xfId="0" applyNumberFormat="1" applyBorder="1" applyAlignment="1">
      <alignment vertical="top" wrapText="1" shrinkToFit="1"/>
    </xf>
    <xf numFmtId="169" fontId="0" fillId="0" borderId="32" xfId="0" applyNumberFormat="1" applyBorder="1"/>
    <xf numFmtId="169" fontId="0" fillId="0" borderId="39" xfId="0" applyNumberFormat="1" applyBorder="1" applyAlignment="1">
      <alignment vertical="top" wrapText="1" shrinkToFit="1"/>
    </xf>
    <xf numFmtId="166" fontId="0" fillId="0" borderId="24" xfId="0" applyNumberFormat="1" applyBorder="1" applyAlignment="1">
      <alignment vertical="top" wrapText="1" shrinkToFit="1"/>
    </xf>
    <xf numFmtId="169" fontId="7" fillId="24" borderId="17" xfId="0" applyNumberFormat="1" applyFont="1" applyFill="1" applyBorder="1" applyAlignment="1">
      <alignment vertical="top"/>
    </xf>
    <xf numFmtId="169" fontId="10" fillId="0" borderId="21" xfId="0" applyNumberFormat="1" applyFont="1" applyBorder="1" applyAlignment="1">
      <alignment vertical="top"/>
    </xf>
    <xf numFmtId="169" fontId="10" fillId="0" borderId="25" xfId="0" applyNumberFormat="1" applyFont="1" applyBorder="1" applyAlignment="1">
      <alignment vertical="top"/>
    </xf>
    <xf numFmtId="0" fontId="7" fillId="24" borderId="37" xfId="0" applyFont="1" applyFill="1" applyBorder="1" applyAlignment="1">
      <alignment vertical="top" wrapText="1"/>
    </xf>
    <xf numFmtId="0" fontId="7" fillId="24" borderId="22" xfId="0" applyFont="1" applyFill="1" applyBorder="1" applyAlignment="1">
      <alignment vertical="top"/>
    </xf>
    <xf numFmtId="0" fontId="7" fillId="24" borderId="23" xfId="0" applyFont="1" applyFill="1" applyBorder="1" applyAlignment="1">
      <alignment vertical="top"/>
    </xf>
    <xf numFmtId="169" fontId="7" fillId="24" borderId="23" xfId="0" applyNumberFormat="1" applyFont="1" applyFill="1" applyBorder="1" applyAlignment="1">
      <alignment vertical="top"/>
    </xf>
    <xf numFmtId="169" fontId="7" fillId="24" borderId="26" xfId="0" applyNumberFormat="1" applyFont="1" applyFill="1" applyBorder="1" applyAlignment="1">
      <alignment vertical="top"/>
    </xf>
    <xf numFmtId="0" fontId="0" fillId="0" borderId="13" xfId="0" applyBorder="1"/>
    <xf numFmtId="0" fontId="10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169" fontId="10" fillId="0" borderId="15" xfId="0" applyNumberFormat="1" applyFont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0" fillId="0" borderId="28" xfId="0" applyBorder="1" applyAlignment="1">
      <alignment wrapText="1"/>
    </xf>
    <xf numFmtId="0" fontId="9" fillId="0" borderId="13" xfId="0" applyFont="1" applyBorder="1"/>
    <xf numFmtId="166" fontId="0" fillId="0" borderId="18" xfId="0" applyNumberFormat="1" applyBorder="1" applyAlignment="1">
      <alignment vertical="top" wrapText="1"/>
    </xf>
    <xf numFmtId="169" fontId="0" fillId="0" borderId="15" xfId="0" applyNumberFormat="1" applyBorder="1" applyAlignment="1">
      <alignment vertical="top" wrapText="1"/>
    </xf>
    <xf numFmtId="169" fontId="0" fillId="0" borderId="16" xfId="0" applyNumberFormat="1" applyBorder="1" applyAlignment="1">
      <alignment vertical="top" wrapText="1"/>
    </xf>
    <xf numFmtId="165" fontId="7" fillId="24" borderId="17" xfId="0" applyNumberFormat="1" applyFont="1" applyFill="1" applyBorder="1" applyAlignment="1">
      <alignment vertical="top" wrapText="1"/>
    </xf>
    <xf numFmtId="0" fontId="6" fillId="24" borderId="22" xfId="0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 wrapText="1"/>
    </xf>
    <xf numFmtId="169" fontId="6" fillId="24" borderId="23" xfId="0" applyNumberFormat="1" applyFont="1" applyFill="1" applyBorder="1" applyAlignment="1">
      <alignment vertical="top" wrapText="1"/>
    </xf>
    <xf numFmtId="169" fontId="6" fillId="24" borderId="26" xfId="0" applyNumberFormat="1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169" fontId="0" fillId="0" borderId="21" xfId="0" applyNumberFormat="1" applyBorder="1" applyAlignment="1">
      <alignment vertical="top" wrapText="1"/>
    </xf>
    <xf numFmtId="169" fontId="0" fillId="0" borderId="33" xfId="0" applyNumberFormat="1" applyBorder="1" applyAlignment="1">
      <alignment vertical="top" wrapText="1"/>
    </xf>
    <xf numFmtId="169" fontId="0" fillId="0" borderId="25" xfId="0" applyNumberFormat="1" applyBorder="1" applyAlignment="1">
      <alignment vertical="top" wrapText="1"/>
    </xf>
    <xf numFmtId="169" fontId="0" fillId="0" borderId="29" xfId="0" applyNumberFormat="1" applyBorder="1" applyAlignment="1">
      <alignment vertical="top" wrapText="1"/>
    </xf>
    <xf numFmtId="170" fontId="1" fillId="0" borderId="11" xfId="29" applyNumberFormat="1" applyBorder="1" applyAlignment="1">
      <alignment vertical="top"/>
    </xf>
    <xf numFmtId="170" fontId="1" fillId="0" borderId="18" xfId="29" applyNumberFormat="1" applyBorder="1" applyAlignment="1">
      <alignment vertical="top"/>
    </xf>
    <xf numFmtId="165" fontId="7" fillId="24" borderId="42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169" fontId="7" fillId="24" borderId="17" xfId="0" applyNumberFormat="1" applyFont="1" applyFill="1" applyBorder="1"/>
    <xf numFmtId="169" fontId="7" fillId="24" borderId="18" xfId="0" applyNumberFormat="1" applyFont="1" applyFill="1" applyBorder="1"/>
    <xf numFmtId="169" fontId="0" fillId="0" borderId="20" xfId="0" applyNumberFormat="1" applyBorder="1"/>
    <xf numFmtId="169" fontId="0" fillId="0" borderId="39" xfId="0" applyNumberFormat="1" applyBorder="1"/>
    <xf numFmtId="169" fontId="0" fillId="0" borderId="14" xfId="0" applyNumberFormat="1" applyBorder="1"/>
    <xf numFmtId="169" fontId="6" fillId="24" borderId="26" xfId="0" applyNumberFormat="1" applyFont="1" applyFill="1" applyBorder="1"/>
    <xf numFmtId="170" fontId="1" fillId="0" borderId="24" xfId="29" applyNumberFormat="1" applyBorder="1"/>
    <xf numFmtId="169" fontId="1" fillId="0" borderId="32" xfId="0" applyNumberFormat="1" applyFont="1" applyBorder="1"/>
    <xf numFmtId="0" fontId="7" fillId="0" borderId="14" xfId="0" applyFont="1" applyBorder="1" applyAlignment="1">
      <alignment vertical="top" wrapText="1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69" fontId="7" fillId="0" borderId="16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5" fontId="7" fillId="24" borderId="20" xfId="0" applyNumberFormat="1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169" fontId="0" fillId="0" borderId="20" xfId="0" applyNumberFormat="1" applyBorder="1" applyAlignment="1">
      <alignment vertical="top" wrapText="1"/>
    </xf>
    <xf numFmtId="0" fontId="0" fillId="0" borderId="19" xfId="0" applyBorder="1"/>
    <xf numFmtId="0" fontId="6" fillId="24" borderId="44" xfId="0" applyFont="1" applyFill="1" applyBorder="1" applyAlignment="1">
      <alignment vertical="top" wrapText="1"/>
    </xf>
    <xf numFmtId="169" fontId="7" fillId="24" borderId="21" xfId="0" applyNumberFormat="1" applyFont="1" applyFill="1" applyBorder="1" applyAlignment="1">
      <alignment vertical="top" wrapText="1"/>
    </xf>
    <xf numFmtId="169" fontId="7" fillId="24" borderId="33" xfId="0" applyNumberFormat="1" applyFont="1" applyFill="1" applyBorder="1" applyAlignment="1">
      <alignment vertical="top" wrapText="1"/>
    </xf>
    <xf numFmtId="0" fontId="0" fillId="0" borderId="20" xfId="0" applyBorder="1"/>
    <xf numFmtId="0" fontId="6" fillId="24" borderId="45" xfId="0" applyFont="1" applyFill="1" applyBorder="1" applyAlignment="1">
      <alignment vertical="top" wrapText="1"/>
    </xf>
    <xf numFmtId="169" fontId="6" fillId="24" borderId="46" xfId="0" applyNumberFormat="1" applyFont="1" applyFill="1" applyBorder="1" applyAlignment="1">
      <alignment vertical="top" wrapText="1"/>
    </xf>
    <xf numFmtId="169" fontId="6" fillId="24" borderId="47" xfId="0" applyNumberFormat="1" applyFont="1" applyFill="1" applyBorder="1" applyAlignment="1">
      <alignment vertical="top" wrapText="1"/>
    </xf>
    <xf numFmtId="168" fontId="0" fillId="0" borderId="11" xfId="0" applyNumberFormat="1" applyBorder="1" applyAlignment="1">
      <alignment vertical="top" wrapText="1"/>
    </xf>
    <xf numFmtId="0" fontId="6" fillId="24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68" fontId="0" fillId="0" borderId="18" xfId="0" applyNumberFormat="1" applyBorder="1" applyAlignment="1">
      <alignment vertical="top" wrapText="1"/>
    </xf>
    <xf numFmtId="0" fontId="6" fillId="24" borderId="22" xfId="0" applyFont="1" applyFill="1" applyBorder="1" applyAlignment="1">
      <alignment horizontal="left" vertical="top" wrapText="1"/>
    </xf>
    <xf numFmtId="165" fontId="7" fillId="24" borderId="19" xfId="0" applyNumberFormat="1" applyFont="1" applyFill="1" applyBorder="1" applyAlignment="1">
      <alignment vertical="top" wrapText="1"/>
    </xf>
    <xf numFmtId="169" fontId="7" fillId="24" borderId="25" xfId="0" applyNumberFormat="1" applyFont="1" applyFill="1" applyBorder="1" applyAlignment="1">
      <alignment vertical="top" wrapText="1"/>
    </xf>
    <xf numFmtId="169" fontId="7" fillId="24" borderId="30" xfId="0" applyNumberFormat="1" applyFont="1" applyFill="1" applyBorder="1" applyAlignment="1">
      <alignment vertical="top" wrapText="1"/>
    </xf>
    <xf numFmtId="0" fontId="34" fillId="0" borderId="51" xfId="0" applyFont="1" applyBorder="1"/>
    <xf numFmtId="0" fontId="33" fillId="25" borderId="49" xfId="0" applyFont="1" applyFill="1" applyBorder="1"/>
    <xf numFmtId="0" fontId="36" fillId="0" borderId="48" xfId="0" applyFont="1" applyBorder="1"/>
    <xf numFmtId="168" fontId="34" fillId="0" borderId="0" xfId="0" applyNumberFormat="1" applyFont="1" applyAlignment="1">
      <alignment horizontal="right"/>
    </xf>
    <xf numFmtId="0" fontId="34" fillId="0" borderId="53" xfId="0" applyFont="1" applyBorder="1"/>
    <xf numFmtId="0" fontId="34" fillId="25" borderId="49" xfId="0" applyFont="1" applyFill="1" applyBorder="1"/>
    <xf numFmtId="168" fontId="34" fillId="0" borderId="24" xfId="0" applyNumberFormat="1" applyFont="1" applyBorder="1" applyAlignment="1">
      <alignment horizontal="right"/>
    </xf>
    <xf numFmtId="0" fontId="36" fillId="0" borderId="48" xfId="0" applyFont="1" applyBorder="1" applyAlignment="1">
      <alignment wrapText="1" shrinkToFit="1"/>
    </xf>
    <xf numFmtId="0" fontId="35" fillId="0" borderId="0" xfId="0" applyFont="1"/>
    <xf numFmtId="168" fontId="34" fillId="0" borderId="54" xfId="0" applyNumberFormat="1" applyFont="1" applyBorder="1" applyAlignment="1">
      <alignment horizontal="right"/>
    </xf>
    <xf numFmtId="168" fontId="35" fillId="0" borderId="51" xfId="0" applyNumberFormat="1" applyFont="1" applyBorder="1" applyAlignment="1">
      <alignment horizontal="right"/>
    </xf>
    <xf numFmtId="168" fontId="35" fillId="0" borderId="54" xfId="0" applyNumberFormat="1" applyFont="1" applyBorder="1" applyAlignment="1">
      <alignment horizontal="right"/>
    </xf>
    <xf numFmtId="168" fontId="34" fillId="0" borderId="51" xfId="0" applyNumberFormat="1" applyFont="1" applyBorder="1" applyAlignment="1">
      <alignment horizontal="right"/>
    </xf>
    <xf numFmtId="168" fontId="34" fillId="0" borderId="53" xfId="0" applyNumberFormat="1" applyFont="1" applyBorder="1" applyAlignment="1">
      <alignment horizontal="right"/>
    </xf>
    <xf numFmtId="169" fontId="10" fillId="0" borderId="32" xfId="0" applyNumberFormat="1" applyFont="1" applyBorder="1" applyAlignment="1">
      <alignment horizontal="right" vertical="top" wrapText="1"/>
    </xf>
    <xf numFmtId="0" fontId="10" fillId="0" borderId="0" xfId="0" applyFont="1"/>
    <xf numFmtId="168" fontId="33" fillId="0" borderId="48" xfId="0" applyNumberFormat="1" applyFont="1" applyBorder="1" applyAlignment="1">
      <alignment horizontal="right"/>
    </xf>
    <xf numFmtId="0" fontId="4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49" fillId="0" borderId="0" xfId="0" applyFont="1" applyAlignment="1">
      <alignment horizontal="center"/>
    </xf>
    <xf numFmtId="168" fontId="33" fillId="0" borderId="48" xfId="0" applyNumberFormat="1" applyFont="1" applyBorder="1" applyAlignment="1">
      <alignment horizontal="center"/>
    </xf>
    <xf numFmtId="0" fontId="36" fillId="0" borderId="53" xfId="0" applyFont="1" applyBorder="1"/>
    <xf numFmtId="0" fontId="33" fillId="25" borderId="48" xfId="0" applyFont="1" applyFill="1" applyBorder="1"/>
    <xf numFmtId="0" fontId="34" fillId="25" borderId="48" xfId="0" applyFont="1" applyFill="1" applyBorder="1" applyAlignment="1">
      <alignment horizontal="center"/>
    </xf>
    <xf numFmtId="168" fontId="33" fillId="0" borderId="48" xfId="0" applyNumberFormat="1" applyFont="1" applyBorder="1"/>
    <xf numFmtId="0" fontId="34" fillId="25" borderId="48" xfId="0" applyFont="1" applyFill="1" applyBorder="1"/>
    <xf numFmtId="0" fontId="34" fillId="25" borderId="53" xfId="0" applyFont="1" applyFill="1" applyBorder="1" applyAlignment="1">
      <alignment horizontal="center"/>
    </xf>
    <xf numFmtId="168" fontId="34" fillId="0" borderId="51" xfId="0" applyNumberFormat="1" applyFont="1" applyBorder="1" applyAlignment="1">
      <alignment horizontal="center"/>
    </xf>
    <xf numFmtId="168" fontId="34" fillId="0" borderId="53" xfId="0" applyNumberFormat="1" applyFont="1" applyBorder="1" applyAlignment="1">
      <alignment horizontal="center"/>
    </xf>
    <xf numFmtId="168" fontId="34" fillId="0" borderId="67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wrapText="1"/>
    </xf>
    <xf numFmtId="0" fontId="1" fillId="0" borderId="0" xfId="45"/>
    <xf numFmtId="0" fontId="7" fillId="24" borderId="10" xfId="45" applyFont="1" applyFill="1" applyBorder="1" applyAlignment="1">
      <alignment vertical="top" wrapText="1"/>
    </xf>
    <xf numFmtId="0" fontId="7" fillId="24" borderId="28" xfId="45" applyFont="1" applyFill="1" applyBorder="1" applyAlignment="1">
      <alignment vertical="top" wrapText="1"/>
    </xf>
    <xf numFmtId="169" fontId="7" fillId="24" borderId="25" xfId="45" applyNumberFormat="1" applyFont="1" applyFill="1" applyBorder="1" applyAlignment="1">
      <alignment vertical="top" wrapText="1"/>
    </xf>
    <xf numFmtId="0" fontId="1" fillId="0" borderId="0" xfId="46"/>
    <xf numFmtId="0" fontId="7" fillId="24" borderId="10" xfId="46" applyFont="1" applyFill="1" applyBorder="1" applyAlignment="1">
      <alignment vertical="top" wrapText="1"/>
    </xf>
    <xf numFmtId="0" fontId="7" fillId="24" borderId="17" xfId="46" applyFont="1" applyFill="1" applyBorder="1" applyAlignment="1">
      <alignment vertical="top" wrapText="1"/>
    </xf>
    <xf numFmtId="169" fontId="7" fillId="24" borderId="11" xfId="46" applyNumberFormat="1" applyFont="1" applyFill="1" applyBorder="1" applyAlignment="1">
      <alignment vertical="top" wrapText="1"/>
    </xf>
    <xf numFmtId="169" fontId="7" fillId="24" borderId="12" xfId="46" applyNumberFormat="1" applyFont="1" applyFill="1" applyBorder="1" applyAlignment="1">
      <alignment vertical="top" wrapText="1"/>
    </xf>
    <xf numFmtId="165" fontId="7" fillId="24" borderId="17" xfId="46" applyNumberFormat="1" applyFont="1" applyFill="1" applyBorder="1" applyAlignment="1">
      <alignment vertical="top" wrapText="1"/>
    </xf>
    <xf numFmtId="0" fontId="10" fillId="0" borderId="0" xfId="46" applyFont="1"/>
    <xf numFmtId="0" fontId="7" fillId="24" borderId="37" xfId="46" applyFont="1" applyFill="1" applyBorder="1" applyAlignment="1">
      <alignment vertical="top" wrapText="1"/>
    </xf>
    <xf numFmtId="165" fontId="7" fillId="24" borderId="20" xfId="46" applyNumberFormat="1" applyFont="1" applyFill="1" applyBorder="1" applyAlignment="1">
      <alignment vertical="top" wrapText="1"/>
    </xf>
    <xf numFmtId="169" fontId="7" fillId="24" borderId="21" xfId="46" applyNumberFormat="1" applyFont="1" applyFill="1" applyBorder="1" applyAlignment="1">
      <alignment vertical="top" wrapText="1"/>
    </xf>
    <xf numFmtId="169" fontId="7" fillId="24" borderId="33" xfId="46" applyNumberFormat="1" applyFont="1" applyFill="1" applyBorder="1" applyAlignment="1">
      <alignment vertical="top" wrapText="1"/>
    </xf>
    <xf numFmtId="0" fontId="7" fillId="24" borderId="42" xfId="46" applyFont="1" applyFill="1" applyBorder="1" applyAlignment="1">
      <alignment vertical="top" wrapText="1"/>
    </xf>
    <xf numFmtId="169" fontId="1" fillId="0" borderId="0" xfId="46" applyNumberFormat="1"/>
    <xf numFmtId="169" fontId="7" fillId="24" borderId="18" xfId="46" applyNumberFormat="1" applyFont="1" applyFill="1" applyBorder="1" applyAlignment="1">
      <alignment vertical="top" wrapText="1"/>
    </xf>
    <xf numFmtId="0" fontId="7" fillId="24" borderId="10" xfId="46" applyFont="1" applyFill="1" applyBorder="1" applyAlignment="1">
      <alignment vertical="top" wrapText="1" shrinkToFit="1"/>
    </xf>
    <xf numFmtId="165" fontId="7" fillId="24" borderId="17" xfId="46" applyNumberFormat="1" applyFont="1" applyFill="1" applyBorder="1" applyAlignment="1">
      <alignment vertical="top" wrapText="1" shrinkToFit="1"/>
    </xf>
    <xf numFmtId="169" fontId="7" fillId="24" borderId="11" xfId="46" applyNumberFormat="1" applyFont="1" applyFill="1" applyBorder="1" applyAlignment="1">
      <alignment vertical="top" wrapText="1" shrinkToFit="1"/>
    </xf>
    <xf numFmtId="169" fontId="7" fillId="24" borderId="18" xfId="46" applyNumberFormat="1" applyFont="1" applyFill="1" applyBorder="1" applyAlignment="1">
      <alignment vertical="top" wrapText="1" shrinkToFit="1"/>
    </xf>
    <xf numFmtId="169" fontId="7" fillId="24" borderId="12" xfId="46" applyNumberFormat="1" applyFont="1" applyFill="1" applyBorder="1" applyAlignment="1">
      <alignment vertical="top" wrapText="1" shrinkToFit="1"/>
    </xf>
    <xf numFmtId="0" fontId="7" fillId="24" borderId="28" xfId="46" applyFont="1" applyFill="1" applyBorder="1" applyAlignment="1">
      <alignment vertical="top" wrapText="1"/>
    </xf>
    <xf numFmtId="168" fontId="34" fillId="0" borderId="69" xfId="0" applyNumberFormat="1" applyFont="1" applyBorder="1" applyAlignment="1">
      <alignment horizontal="right"/>
    </xf>
    <xf numFmtId="0" fontId="33" fillId="27" borderId="48" xfId="0" applyFont="1" applyFill="1" applyBorder="1" applyAlignment="1">
      <alignment horizontal="right"/>
    </xf>
    <xf numFmtId="0" fontId="7" fillId="0" borderId="48" xfId="0" applyFont="1" applyBorder="1"/>
    <xf numFmtId="0" fontId="44" fillId="0" borderId="0" xfId="45" applyFont="1"/>
    <xf numFmtId="169" fontId="7" fillId="24" borderId="29" xfId="45" applyNumberFormat="1" applyFont="1" applyFill="1" applyBorder="1" applyAlignment="1">
      <alignment vertical="top" wrapText="1"/>
    </xf>
    <xf numFmtId="165" fontId="7" fillId="24" borderId="42" xfId="46" applyNumberFormat="1" applyFont="1" applyFill="1" applyBorder="1" applyAlignment="1">
      <alignment vertical="top"/>
    </xf>
    <xf numFmtId="165" fontId="7" fillId="24" borderId="36" xfId="46" applyNumberFormat="1" applyFont="1" applyFill="1" applyBorder="1" applyAlignment="1">
      <alignment vertical="top"/>
    </xf>
    <xf numFmtId="169" fontId="7" fillId="24" borderId="18" xfId="46" applyNumberFormat="1" applyFont="1" applyFill="1" applyBorder="1" applyAlignment="1">
      <alignment vertical="top"/>
    </xf>
    <xf numFmtId="169" fontId="7" fillId="24" borderId="29" xfId="46" applyNumberFormat="1" applyFont="1" applyFill="1" applyBorder="1" applyAlignment="1">
      <alignment vertical="top"/>
    </xf>
    <xf numFmtId="169" fontId="7" fillId="24" borderId="12" xfId="46" applyNumberFormat="1" applyFont="1" applyFill="1" applyBorder="1" applyAlignment="1">
      <alignment vertical="top"/>
    </xf>
    <xf numFmtId="0" fontId="0" fillId="0" borderId="0" xfId="0" applyProtection="1">
      <protection locked="0"/>
    </xf>
    <xf numFmtId="169" fontId="0" fillId="0" borderId="20" xfId="0" applyNumberFormat="1" applyBorder="1" applyProtection="1">
      <protection locked="0"/>
    </xf>
    <xf numFmtId="169" fontId="0" fillId="0" borderId="14" xfId="0" applyNumberFormat="1" applyBorder="1" applyProtection="1">
      <protection locked="0"/>
    </xf>
    <xf numFmtId="0" fontId="1" fillId="0" borderId="0" xfId="45" applyProtection="1">
      <protection locked="0"/>
    </xf>
    <xf numFmtId="0" fontId="1" fillId="0" borderId="0" xfId="45" applyAlignment="1" applyProtection="1">
      <alignment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1" fillId="0" borderId="13" xfId="45" applyBorder="1" applyAlignment="1" applyProtection="1">
      <alignment horizontal="left" vertical="top" wrapText="1"/>
      <protection locked="0"/>
    </xf>
    <xf numFmtId="169" fontId="1" fillId="0" borderId="39" xfId="0" applyNumberFormat="1" applyFont="1" applyBorder="1" applyProtection="1">
      <protection locked="0"/>
    </xf>
    <xf numFmtId="169" fontId="1" fillId="0" borderId="32" xfId="0" applyNumberFormat="1" applyFont="1" applyBorder="1" applyProtection="1">
      <protection locked="0"/>
    </xf>
    <xf numFmtId="0" fontId="1" fillId="0" borderId="28" xfId="45" applyBorder="1" applyAlignment="1" applyProtection="1">
      <alignment horizontal="left" vertical="top"/>
      <protection locked="0"/>
    </xf>
    <xf numFmtId="169" fontId="1" fillId="0" borderId="30" xfId="0" applyNumberFormat="1" applyFont="1" applyBorder="1" applyProtection="1">
      <protection locked="0"/>
    </xf>
    <xf numFmtId="169" fontId="1" fillId="0" borderId="18" xfId="0" applyNumberFormat="1" applyFont="1" applyBorder="1" applyProtection="1">
      <protection locked="0"/>
    </xf>
    <xf numFmtId="0" fontId="1" fillId="0" borderId="13" xfId="45" applyBorder="1" applyAlignment="1" applyProtection="1">
      <alignment vertical="top" wrapText="1"/>
      <protection locked="0"/>
    </xf>
    <xf numFmtId="0" fontId="1" fillId="0" borderId="30" xfId="45" applyBorder="1" applyProtection="1">
      <protection locked="0"/>
    </xf>
    <xf numFmtId="169" fontId="1" fillId="0" borderId="0" xfId="45" applyNumberFormat="1" applyAlignment="1" applyProtection="1">
      <alignment wrapText="1"/>
      <protection locked="0"/>
    </xf>
    <xf numFmtId="0" fontId="1" fillId="0" borderId="37" xfId="46" applyBorder="1" applyAlignment="1" applyProtection="1">
      <alignment horizontal="left" vertical="top" wrapText="1"/>
      <protection locked="0"/>
    </xf>
    <xf numFmtId="0" fontId="1" fillId="0" borderId="20" xfId="46" applyBorder="1" applyAlignment="1" applyProtection="1">
      <alignment horizontal="left" vertical="top" wrapText="1"/>
      <protection locked="0"/>
    </xf>
    <xf numFmtId="169" fontId="1" fillId="0" borderId="21" xfId="46" applyNumberFormat="1" applyBorder="1" applyAlignment="1" applyProtection="1">
      <alignment vertical="top" wrapText="1"/>
      <protection locked="0"/>
    </xf>
    <xf numFmtId="169" fontId="1" fillId="0" borderId="33" xfId="46" applyNumberFormat="1" applyBorder="1" applyAlignment="1" applyProtection="1">
      <alignment vertical="top" wrapText="1"/>
      <protection locked="0"/>
    </xf>
    <xf numFmtId="0" fontId="1" fillId="0" borderId="28" xfId="46" applyBorder="1" applyAlignment="1" applyProtection="1">
      <alignment horizontal="left" vertical="top" wrapText="1"/>
      <protection locked="0"/>
    </xf>
    <xf numFmtId="0" fontId="1" fillId="0" borderId="19" xfId="46" applyBorder="1" applyAlignment="1" applyProtection="1">
      <alignment horizontal="left" vertical="top" wrapText="1"/>
      <protection locked="0"/>
    </xf>
    <xf numFmtId="169" fontId="1" fillId="0" borderId="25" xfId="46" applyNumberFormat="1" applyBorder="1" applyAlignment="1" applyProtection="1">
      <alignment vertical="top" wrapText="1"/>
      <protection locked="0"/>
    </xf>
    <xf numFmtId="169" fontId="1" fillId="0" borderId="29" xfId="46" applyNumberForma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14" xfId="46" applyBorder="1" applyAlignment="1" applyProtection="1">
      <alignment horizontal="left" vertical="top" wrapText="1"/>
      <protection locked="0"/>
    </xf>
    <xf numFmtId="169" fontId="1" fillId="0" borderId="15" xfId="46" applyNumberFormat="1" applyBorder="1" applyAlignment="1" applyProtection="1">
      <alignment vertical="top" wrapText="1"/>
      <protection locked="0"/>
    </xf>
    <xf numFmtId="169" fontId="1" fillId="0" borderId="16" xfId="46" applyNumberFormat="1" applyBorder="1" applyAlignment="1" applyProtection="1">
      <alignment vertical="top" wrapText="1"/>
      <protection locked="0"/>
    </xf>
    <xf numFmtId="0" fontId="1" fillId="0" borderId="0" xfId="46" applyProtection="1">
      <protection locked="0"/>
    </xf>
    <xf numFmtId="0" fontId="1" fillId="0" borderId="13" xfId="46" applyBorder="1" applyProtection="1">
      <protection locked="0"/>
    </xf>
    <xf numFmtId="0" fontId="1" fillId="0" borderId="31" xfId="46" applyBorder="1" applyAlignment="1" applyProtection="1">
      <alignment wrapText="1"/>
      <protection locked="0"/>
    </xf>
    <xf numFmtId="0" fontId="1" fillId="0" borderId="43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wrapText="1"/>
      <protection locked="0"/>
    </xf>
    <xf numFmtId="0" fontId="7" fillId="0" borderId="39" xfId="46" applyFont="1" applyBorder="1" applyAlignment="1" applyProtection="1">
      <alignment wrapText="1"/>
      <protection locked="0"/>
    </xf>
    <xf numFmtId="49" fontId="1" fillId="0" borderId="34" xfId="46" applyNumberFormat="1" applyBorder="1" applyAlignment="1" applyProtection="1">
      <alignment wrapText="1"/>
      <protection locked="0"/>
    </xf>
    <xf numFmtId="0" fontId="1" fillId="0" borderId="14" xfId="46" applyBorder="1" applyAlignment="1" applyProtection="1">
      <alignment wrapText="1"/>
      <protection locked="0"/>
    </xf>
    <xf numFmtId="169" fontId="1" fillId="0" borderId="15" xfId="46" applyNumberFormat="1" applyBorder="1" applyAlignment="1" applyProtection="1">
      <alignment wrapText="1"/>
      <protection locked="0"/>
    </xf>
    <xf numFmtId="0" fontId="7" fillId="0" borderId="32" xfId="46" applyFont="1" applyBorder="1" applyAlignment="1" applyProtection="1">
      <alignment wrapText="1"/>
      <protection locked="0"/>
    </xf>
    <xf numFmtId="0" fontId="1" fillId="0" borderId="34" xfId="46" applyBorder="1" applyAlignment="1" applyProtection="1">
      <alignment wrapText="1"/>
      <protection locked="0"/>
    </xf>
    <xf numFmtId="169" fontId="7" fillId="0" borderId="16" xfId="46" applyNumberFormat="1" applyFont="1" applyBorder="1" applyAlignment="1" applyProtection="1">
      <alignment wrapText="1"/>
      <protection locked="0"/>
    </xf>
    <xf numFmtId="0" fontId="7" fillId="0" borderId="14" xfId="46" applyFont="1" applyBorder="1" applyAlignment="1" applyProtection="1">
      <alignment wrapText="1"/>
      <protection locked="0"/>
    </xf>
    <xf numFmtId="169" fontId="1" fillId="0" borderId="14" xfId="46" applyNumberFormat="1" applyBorder="1" applyAlignment="1" applyProtection="1">
      <alignment wrapText="1"/>
      <protection locked="0"/>
    </xf>
    <xf numFmtId="169" fontId="1" fillId="0" borderId="32" xfId="46" applyNumberFormat="1" applyBorder="1" applyAlignment="1" applyProtection="1">
      <alignment horizontal="right" wrapText="1"/>
      <protection locked="0"/>
    </xf>
    <xf numFmtId="0" fontId="1" fillId="0" borderId="38" xfId="46" applyBorder="1" applyAlignment="1" applyProtection="1">
      <alignment wrapText="1"/>
      <protection locked="0"/>
    </xf>
    <xf numFmtId="0" fontId="1" fillId="0" borderId="19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vertical="top" wrapText="1"/>
      <protection locked="0"/>
    </xf>
    <xf numFmtId="0" fontId="1" fillId="0" borderId="39" xfId="46" applyBorder="1" applyProtection="1">
      <protection locked="0"/>
    </xf>
    <xf numFmtId="0" fontId="1" fillId="0" borderId="19" xfId="46" applyBorder="1" applyProtection="1">
      <protection locked="0"/>
    </xf>
    <xf numFmtId="0" fontId="1" fillId="0" borderId="36" xfId="46" applyBorder="1" applyProtection="1">
      <protection locked="0"/>
    </xf>
    <xf numFmtId="0" fontId="1" fillId="0" borderId="30" xfId="46" applyBorder="1" applyProtection="1">
      <protection locked="0"/>
    </xf>
    <xf numFmtId="169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shrinkToFit="1"/>
      <protection locked="0"/>
    </xf>
    <xf numFmtId="169" fontId="1" fillId="0" borderId="14" xfId="46" applyNumberFormat="1" applyBorder="1" applyAlignment="1" applyProtection="1">
      <alignment vertical="top" wrapText="1" shrinkToFit="1"/>
      <protection locked="0"/>
    </xf>
    <xf numFmtId="169" fontId="1" fillId="0" borderId="16" xfId="46" applyNumberFormat="1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horizontal="left" vertical="top" wrapText="1" shrinkToFit="1"/>
      <protection locked="0"/>
    </xf>
    <xf numFmtId="169" fontId="1" fillId="0" borderId="29" xfId="46" applyNumberForma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vertical="top" wrapText="1" shrinkToFit="1"/>
      <protection locked="0"/>
    </xf>
    <xf numFmtId="169" fontId="7" fillId="0" borderId="33" xfId="46" applyNumberFormat="1" applyFon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vertical="top" wrapText="1" shrinkToFit="1"/>
      <protection locked="0"/>
    </xf>
    <xf numFmtId="169" fontId="1" fillId="0" borderId="21" xfId="46" applyNumberFormat="1" applyBorder="1" applyAlignment="1" applyProtection="1">
      <alignment vertical="top" wrapText="1" shrinkToFit="1"/>
      <protection locked="0"/>
    </xf>
    <xf numFmtId="169" fontId="1" fillId="0" borderId="33" xfId="46" applyNumberFormat="1" applyBorder="1" applyAlignment="1" applyProtection="1">
      <alignment vertical="top" wrapText="1" shrinkToFit="1"/>
      <protection locked="0"/>
    </xf>
    <xf numFmtId="0" fontId="1" fillId="0" borderId="14" xfId="46" applyBorder="1" applyAlignment="1" applyProtection="1">
      <alignment vertical="top" wrapText="1" shrinkToFit="1"/>
      <protection locked="0"/>
    </xf>
    <xf numFmtId="169" fontId="1" fillId="0" borderId="15" xfId="46" applyNumberFormat="1" applyBorder="1" applyAlignment="1" applyProtection="1">
      <alignment vertical="top" wrapText="1" shrinkToFit="1"/>
      <protection locked="0"/>
    </xf>
    <xf numFmtId="169" fontId="1" fillId="0" borderId="32" xfId="46" applyNumberFormat="1" applyBorder="1" applyProtection="1">
      <protection locked="0"/>
    </xf>
    <xf numFmtId="169" fontId="1" fillId="0" borderId="32" xfId="46" applyNumberFormat="1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vertical="top" wrapText="1" shrinkToFit="1"/>
      <protection locked="0"/>
    </xf>
    <xf numFmtId="169" fontId="1" fillId="0" borderId="25" xfId="46" applyNumberFormat="1" applyBorder="1" applyAlignment="1" applyProtection="1">
      <alignment vertical="top" wrapText="1" shrinkToFit="1"/>
      <protection locked="0"/>
    </xf>
    <xf numFmtId="0" fontId="1" fillId="0" borderId="38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left" vertical="top" wrapText="1" shrinkToFit="1"/>
      <protection locked="0"/>
    </xf>
    <xf numFmtId="169" fontId="1" fillId="0" borderId="19" xfId="46" applyNumberFormat="1" applyBorder="1" applyAlignment="1" applyProtection="1">
      <alignment vertical="top" wrapText="1" shrinkToFit="1"/>
      <protection locked="0"/>
    </xf>
    <xf numFmtId="169" fontId="1" fillId="0" borderId="30" xfId="46" applyNumberForma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vertical="top" wrapText="1" shrinkToFit="1"/>
      <protection locked="0"/>
    </xf>
    <xf numFmtId="0" fontId="1" fillId="0" borderId="35" xfId="46" applyBorder="1" applyAlignment="1" applyProtection="1">
      <alignment horizontal="left" vertical="top" wrapText="1" shrinkToFit="1"/>
      <protection locked="0"/>
    </xf>
    <xf numFmtId="0" fontId="1" fillId="0" borderId="36" xfId="46" applyBorder="1" applyAlignment="1" applyProtection="1">
      <alignment horizontal="left" vertical="top" wrapText="1" shrinkToFit="1"/>
      <protection locked="0"/>
    </xf>
    <xf numFmtId="0" fontId="10" fillId="0" borderId="13" xfId="46" applyFont="1" applyBorder="1" applyAlignment="1" applyProtection="1">
      <alignment horizontal="left" vertical="top" wrapText="1" shrinkToFit="1"/>
      <protection locked="0"/>
    </xf>
    <xf numFmtId="0" fontId="1" fillId="0" borderId="31" xfId="46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horizontal="left" vertical="top" wrapText="1" shrinkToFit="1"/>
      <protection locked="0"/>
    </xf>
    <xf numFmtId="169" fontId="1" fillId="0" borderId="20" xfId="46" applyNumberFormat="1" applyBorder="1" applyAlignment="1" applyProtection="1">
      <alignment vertical="top" wrapText="1" shrinkToFit="1"/>
      <protection locked="0"/>
    </xf>
    <xf numFmtId="0" fontId="1" fillId="0" borderId="31" xfId="46" applyBorder="1" applyAlignment="1" applyProtection="1">
      <alignment horizontal="left" vertical="top" wrapText="1" shrinkToFit="1"/>
      <protection locked="0"/>
    </xf>
    <xf numFmtId="169" fontId="1" fillId="0" borderId="39" xfId="46" applyNumberFormat="1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justify" wrapText="1" shrinkToFit="1"/>
      <protection locked="0"/>
    </xf>
    <xf numFmtId="169" fontId="1" fillId="0" borderId="14" xfId="46" applyNumberFormat="1" applyBorder="1" applyAlignment="1" applyProtection="1">
      <alignment vertical="top"/>
      <protection locked="0"/>
    </xf>
    <xf numFmtId="169" fontId="1" fillId="0" borderId="32" xfId="46" applyNumberFormat="1" applyBorder="1" applyAlignment="1" applyProtection="1">
      <alignment vertical="top"/>
      <protection locked="0"/>
    </xf>
    <xf numFmtId="0" fontId="1" fillId="0" borderId="0" xfId="46" applyAlignment="1" applyProtection="1">
      <alignment vertical="top"/>
      <protection locked="0"/>
    </xf>
    <xf numFmtId="0" fontId="1" fillId="0" borderId="41" xfId="46" applyBorder="1" applyAlignment="1" applyProtection="1">
      <alignment horizontal="left" vertical="top" wrapText="1"/>
      <protection locked="0"/>
    </xf>
    <xf numFmtId="169" fontId="1" fillId="0" borderId="39" xfId="46" applyNumberFormat="1" applyBorder="1" applyProtection="1">
      <protection locked="0"/>
    </xf>
    <xf numFmtId="0" fontId="1" fillId="0" borderId="35" xfId="46" applyBorder="1" applyAlignment="1" applyProtection="1">
      <alignment horizontal="left" vertical="top" wrapText="1"/>
      <protection locked="0"/>
    </xf>
    <xf numFmtId="0" fontId="10" fillId="0" borderId="35" xfId="46" applyFont="1" applyBorder="1" applyAlignment="1" applyProtection="1">
      <alignment horizontal="left" vertical="top" wrapText="1"/>
      <protection locked="0"/>
    </xf>
    <xf numFmtId="169" fontId="1" fillId="0" borderId="16" xfId="46" applyNumberFormat="1" applyBorder="1" applyProtection="1">
      <protection locked="0"/>
    </xf>
    <xf numFmtId="169" fontId="1" fillId="0" borderId="32" xfId="28" applyNumberFormat="1" applyBorder="1" applyAlignment="1" applyProtection="1">
      <alignment horizontal="right"/>
      <protection locked="0"/>
    </xf>
    <xf numFmtId="43" fontId="1" fillId="0" borderId="13" xfId="28" applyBorder="1" applyProtection="1">
      <protection locked="0"/>
    </xf>
    <xf numFmtId="169" fontId="1" fillId="0" borderId="16" xfId="46" applyNumberFormat="1" applyBorder="1" applyAlignment="1" applyProtection="1">
      <alignment vertical="top"/>
      <protection locked="0"/>
    </xf>
    <xf numFmtId="0" fontId="10" fillId="0" borderId="36" xfId="46" applyFont="1" applyBorder="1" applyAlignment="1" applyProtection="1">
      <alignment horizontal="left" vertical="top" wrapText="1"/>
      <protection locked="0"/>
    </xf>
    <xf numFmtId="0" fontId="10" fillId="0" borderId="41" xfId="46" applyFont="1" applyBorder="1" applyAlignment="1" applyProtection="1">
      <alignment horizontal="left" vertical="top" wrapText="1"/>
      <protection locked="0"/>
    </xf>
    <xf numFmtId="169" fontId="1" fillId="0" borderId="33" xfId="46" applyNumberFormat="1" applyBorder="1" applyAlignment="1" applyProtection="1">
      <alignment vertical="top"/>
      <protection locked="0"/>
    </xf>
    <xf numFmtId="0" fontId="1" fillId="0" borderId="35" xfId="46" applyBorder="1" applyAlignment="1" applyProtection="1">
      <alignment vertical="top"/>
      <protection locked="0"/>
    </xf>
    <xf numFmtId="0" fontId="1" fillId="0" borderId="28" xfId="46" applyBorder="1" applyAlignment="1" applyProtection="1">
      <alignment wrapText="1"/>
      <protection locked="0"/>
    </xf>
    <xf numFmtId="0" fontId="1" fillId="0" borderId="36" xfId="46" applyBorder="1" applyAlignment="1" applyProtection="1">
      <alignment vertical="top"/>
      <protection locked="0"/>
    </xf>
    <xf numFmtId="0" fontId="1" fillId="0" borderId="14" xfId="46" applyBorder="1" applyAlignment="1" applyProtection="1">
      <alignment vertical="top" wrapText="1"/>
      <protection locked="0"/>
    </xf>
    <xf numFmtId="49" fontId="1" fillId="0" borderId="13" xfId="0" applyNumberFormat="1" applyFon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wrapText="1"/>
      <protection locked="0"/>
    </xf>
    <xf numFmtId="0" fontId="53" fillId="0" borderId="13" xfId="46" applyFont="1" applyBorder="1" applyProtection="1">
      <protection locked="0"/>
    </xf>
    <xf numFmtId="0" fontId="43" fillId="0" borderId="0" xfId="0" applyFont="1"/>
    <xf numFmtId="0" fontId="33" fillId="0" borderId="53" xfId="0" applyFont="1" applyBorder="1" applyAlignment="1">
      <alignment horizontal="center" wrapText="1"/>
    </xf>
    <xf numFmtId="0" fontId="35" fillId="0" borderId="0" xfId="0" applyFont="1" applyAlignment="1">
      <alignment horizontal="right"/>
    </xf>
    <xf numFmtId="166" fontId="1" fillId="0" borderId="11" xfId="46" applyNumberFormat="1" applyBorder="1" applyAlignment="1">
      <alignment horizontal="center" vertical="top" wrapText="1"/>
    </xf>
    <xf numFmtId="166" fontId="1" fillId="0" borderId="18" xfId="46" applyNumberFormat="1" applyBorder="1" applyAlignment="1">
      <alignment horizontal="center" vertical="top" wrapText="1"/>
    </xf>
    <xf numFmtId="0" fontId="1" fillId="0" borderId="32" xfId="46" applyBorder="1" applyProtection="1">
      <protection locked="0"/>
    </xf>
    <xf numFmtId="166" fontId="7" fillId="0" borderId="11" xfId="46" applyNumberFormat="1" applyFont="1" applyBorder="1" applyAlignment="1">
      <alignment horizontal="center" vertical="top" wrapText="1"/>
    </xf>
    <xf numFmtId="166" fontId="7" fillId="0" borderId="18" xfId="46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9" fontId="7" fillId="0" borderId="0" xfId="0" applyNumberFormat="1" applyFont="1"/>
    <xf numFmtId="166" fontId="6" fillId="0" borderId="0" xfId="0" applyNumberFormat="1" applyFont="1" applyAlignment="1">
      <alignment vertical="top"/>
    </xf>
    <xf numFmtId="169" fontId="6" fillId="0" borderId="0" xfId="0" applyNumberFormat="1" applyFont="1"/>
    <xf numFmtId="170" fontId="1" fillId="0" borderId="0" xfId="29" applyNumberFormat="1" applyAlignment="1">
      <alignment vertical="top"/>
    </xf>
    <xf numFmtId="169" fontId="0" fillId="0" borderId="0" xfId="0" applyNumberFormat="1" applyProtection="1">
      <protection locked="0"/>
    </xf>
    <xf numFmtId="169" fontId="7" fillId="24" borderId="11" xfId="0" applyNumberFormat="1" applyFont="1" applyFill="1" applyBorder="1"/>
    <xf numFmtId="169" fontId="1" fillId="0" borderId="21" xfId="0" applyNumberFormat="1" applyFont="1" applyBorder="1" applyProtection="1">
      <protection locked="0"/>
    </xf>
    <xf numFmtId="169" fontId="1" fillId="0" borderId="15" xfId="0" applyNumberFormat="1" applyFont="1" applyBorder="1" applyProtection="1">
      <protection locked="0"/>
    </xf>
    <xf numFmtId="169" fontId="1" fillId="0" borderId="25" xfId="0" applyNumberFormat="1" applyFont="1" applyBorder="1" applyProtection="1">
      <protection locked="0"/>
    </xf>
    <xf numFmtId="169" fontId="1" fillId="0" borderId="11" xfId="0" applyNumberFormat="1" applyFont="1" applyBorder="1" applyProtection="1">
      <protection locked="0"/>
    </xf>
    <xf numFmtId="169" fontId="7" fillId="24" borderId="71" xfId="0" applyNumberFormat="1" applyFont="1" applyFill="1" applyBorder="1"/>
    <xf numFmtId="0" fontId="7" fillId="24" borderId="17" xfId="45" applyFont="1" applyFill="1" applyBorder="1" applyAlignment="1">
      <alignment vertical="top" wrapText="1"/>
    </xf>
    <xf numFmtId="0" fontId="1" fillId="0" borderId="14" xfId="45" applyBorder="1" applyAlignment="1" applyProtection="1">
      <alignment horizontal="left" vertical="top" wrapText="1"/>
      <protection locked="0"/>
    </xf>
    <xf numFmtId="0" fontId="1" fillId="0" borderId="19" xfId="45" applyBorder="1" applyAlignment="1" applyProtection="1">
      <alignment horizontal="left" vertical="top" wrapText="1"/>
      <protection locked="0"/>
    </xf>
    <xf numFmtId="165" fontId="7" fillId="24" borderId="19" xfId="45" applyNumberFormat="1" applyFont="1" applyFill="1" applyBorder="1" applyAlignment="1">
      <alignment vertical="top" wrapText="1"/>
    </xf>
    <xf numFmtId="165" fontId="7" fillId="24" borderId="17" xfId="45" applyNumberFormat="1" applyFont="1" applyFill="1" applyBorder="1" applyAlignment="1">
      <alignment vertical="top" wrapText="1"/>
    </xf>
    <xf numFmtId="0" fontId="1" fillId="0" borderId="14" xfId="45" applyBorder="1" applyAlignment="1" applyProtection="1">
      <alignment vertical="top" wrapText="1"/>
      <protection locked="0"/>
    </xf>
    <xf numFmtId="0" fontId="1" fillId="0" borderId="41" xfId="46" applyBorder="1" applyAlignment="1" applyProtection="1">
      <alignment vertical="top" wrapText="1"/>
      <protection locked="0"/>
    </xf>
    <xf numFmtId="49" fontId="1" fillId="0" borderId="31" xfId="46" applyNumberFormat="1" applyBorder="1" applyAlignment="1" applyProtection="1">
      <alignment vertical="top" wrapText="1"/>
      <protection locked="0"/>
    </xf>
    <xf numFmtId="49" fontId="1" fillId="0" borderId="38" xfId="46" applyNumberFormat="1" applyBorder="1" applyAlignment="1" applyProtection="1">
      <alignment vertical="top" wrapText="1"/>
      <protection locked="0"/>
    </xf>
    <xf numFmtId="0" fontId="1" fillId="0" borderId="35" xfId="46" applyBorder="1" applyProtection="1">
      <protection locked="0"/>
    </xf>
    <xf numFmtId="169" fontId="1" fillId="0" borderId="18" xfId="46" applyNumberFormat="1" applyBorder="1" applyAlignment="1">
      <alignment horizontal="center" vertical="top"/>
    </xf>
    <xf numFmtId="169" fontId="1" fillId="0" borderId="17" xfId="46" applyNumberFormat="1" applyBorder="1" applyAlignment="1">
      <alignment horizontal="center" vertical="top"/>
    </xf>
    <xf numFmtId="169" fontId="7" fillId="24" borderId="17" xfId="46" applyNumberFormat="1" applyFont="1" applyFill="1" applyBorder="1" applyAlignment="1">
      <alignment vertical="top"/>
    </xf>
    <xf numFmtId="169" fontId="1" fillId="0" borderId="20" xfId="46" applyNumberFormat="1" applyBorder="1" applyProtection="1">
      <protection locked="0"/>
    </xf>
    <xf numFmtId="169" fontId="1" fillId="0" borderId="14" xfId="46" applyNumberFormat="1" applyBorder="1" applyProtection="1">
      <protection locked="0"/>
    </xf>
    <xf numFmtId="169" fontId="10" fillId="0" borderId="14" xfId="46" applyNumberFormat="1" applyFont="1" applyBorder="1" applyProtection="1">
      <protection locked="0"/>
    </xf>
    <xf numFmtId="169" fontId="10" fillId="0" borderId="14" xfId="46" applyNumberFormat="1" applyFont="1" applyBorder="1" applyAlignment="1" applyProtection="1">
      <alignment vertical="top"/>
      <protection locked="0"/>
    </xf>
    <xf numFmtId="169" fontId="10" fillId="0" borderId="19" xfId="46" applyNumberFormat="1" applyFont="1" applyBorder="1" applyAlignment="1" applyProtection="1">
      <alignment vertical="top"/>
      <protection locked="0"/>
    </xf>
    <xf numFmtId="169" fontId="10" fillId="0" borderId="20" xfId="46" applyNumberFormat="1" applyFont="1" applyBorder="1" applyAlignment="1" applyProtection="1">
      <alignment vertical="top"/>
      <protection locked="0"/>
    </xf>
    <xf numFmtId="169" fontId="1" fillId="0" borderId="19" xfId="46" applyNumberFormat="1" applyBorder="1" applyAlignment="1" applyProtection="1">
      <alignment vertical="top"/>
      <protection locked="0"/>
    </xf>
    <xf numFmtId="169" fontId="7" fillId="24" borderId="19" xfId="46" applyNumberFormat="1" applyFont="1" applyFill="1" applyBorder="1" applyAlignment="1">
      <alignment vertical="top"/>
    </xf>
    <xf numFmtId="169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38" xfId="46" applyBorder="1" applyProtection="1">
      <protection locked="0"/>
    </xf>
    <xf numFmtId="169" fontId="1" fillId="0" borderId="29" xfId="46" applyNumberFormat="1" applyBorder="1" applyAlignment="1" applyProtection="1">
      <alignment vertical="top"/>
      <protection locked="0"/>
    </xf>
    <xf numFmtId="0" fontId="1" fillId="0" borderId="31" xfId="46" applyBorder="1" applyProtection="1">
      <protection locked="0"/>
    </xf>
    <xf numFmtId="0" fontId="9" fillId="0" borderId="13" xfId="46" applyFont="1" applyBorder="1" applyProtection="1">
      <protection locked="0"/>
    </xf>
    <xf numFmtId="0" fontId="54" fillId="0" borderId="13" xfId="46" applyFont="1" applyBorder="1" applyAlignment="1" applyProtection="1">
      <alignment horizontal="left"/>
      <protection locked="0"/>
    </xf>
    <xf numFmtId="0" fontId="1" fillId="0" borderId="13" xfId="46" applyBorder="1" applyAlignment="1" applyProtection="1">
      <alignment horizontal="left"/>
      <protection locked="0"/>
    </xf>
    <xf numFmtId="0" fontId="7" fillId="24" borderId="55" xfId="46" applyFont="1" applyFill="1" applyBorder="1" applyAlignment="1">
      <alignment vertical="top" wrapText="1"/>
    </xf>
    <xf numFmtId="170" fontId="1" fillId="0" borderId="11" xfId="29" applyNumberFormat="1" applyBorder="1" applyAlignment="1">
      <alignment horizontal="center" vertical="top"/>
    </xf>
    <xf numFmtId="170" fontId="1" fillId="0" borderId="18" xfId="29" applyNumberFormat="1" applyBorder="1" applyAlignment="1">
      <alignment horizontal="center" vertical="top"/>
    </xf>
    <xf numFmtId="169" fontId="0" fillId="0" borderId="39" xfId="0" applyNumberFormat="1" applyBorder="1" applyProtection="1">
      <protection locked="0"/>
    </xf>
    <xf numFmtId="169" fontId="0" fillId="0" borderId="32" xfId="0" applyNumberFormat="1" applyBorder="1" applyProtection="1">
      <protection locked="0"/>
    </xf>
    <xf numFmtId="0" fontId="1" fillId="0" borderId="34" xfId="46" applyBorder="1" applyProtection="1">
      <protection locked="0"/>
    </xf>
    <xf numFmtId="169" fontId="7" fillId="24" borderId="30" xfId="46" applyNumberFormat="1" applyFont="1" applyFill="1" applyBorder="1" applyAlignment="1">
      <alignment vertical="top"/>
    </xf>
    <xf numFmtId="0" fontId="1" fillId="0" borderId="36" xfId="46" applyBorder="1" applyAlignment="1" applyProtection="1">
      <alignment horizontal="left" vertical="top" wrapText="1"/>
      <protection locked="0"/>
    </xf>
    <xf numFmtId="0" fontId="33" fillId="25" borderId="48" xfId="0" applyFont="1" applyFill="1" applyBorder="1" applyAlignment="1">
      <alignment horizontal="right"/>
    </xf>
    <xf numFmtId="0" fontId="34" fillId="25" borderId="48" xfId="0" applyFont="1" applyFill="1" applyBorder="1" applyAlignment="1">
      <alignment horizontal="right"/>
    </xf>
    <xf numFmtId="0" fontId="59" fillId="28" borderId="53" xfId="0" applyFont="1" applyFill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69" xfId="0" applyFont="1" applyBorder="1"/>
    <xf numFmtId="169" fontId="1" fillId="26" borderId="19" xfId="46" applyNumberFormat="1" applyFill="1" applyBorder="1" applyAlignment="1" applyProtection="1">
      <alignment vertical="top" wrapText="1"/>
      <protection locked="0"/>
    </xf>
    <xf numFmtId="0" fontId="1" fillId="0" borderId="80" xfId="46" applyBorder="1" applyProtection="1">
      <protection locked="0"/>
    </xf>
    <xf numFmtId="0" fontId="1" fillId="0" borderId="79" xfId="46" applyBorder="1" applyProtection="1">
      <protection locked="0"/>
    </xf>
    <xf numFmtId="0" fontId="1" fillId="0" borderId="52" xfId="46" applyBorder="1" applyProtection="1">
      <protection locked="0"/>
    </xf>
    <xf numFmtId="0" fontId="1" fillId="0" borderId="57" xfId="46" applyBorder="1" applyProtection="1">
      <protection locked="0"/>
    </xf>
    <xf numFmtId="0" fontId="1" fillId="0" borderId="16" xfId="46" applyBorder="1" applyProtection="1">
      <protection locked="0"/>
    </xf>
    <xf numFmtId="0" fontId="1" fillId="0" borderId="27" xfId="46" applyBorder="1" applyProtection="1">
      <protection locked="0"/>
    </xf>
    <xf numFmtId="0" fontId="1" fillId="0" borderId="24" xfId="46" applyBorder="1" applyProtection="1">
      <protection locked="0"/>
    </xf>
    <xf numFmtId="0" fontId="38" fillId="24" borderId="22" xfId="0" applyFont="1" applyFill="1" applyBorder="1" applyAlignment="1">
      <alignment vertical="top"/>
    </xf>
    <xf numFmtId="0" fontId="38" fillId="24" borderId="40" xfId="0" applyFont="1" applyFill="1" applyBorder="1" applyAlignment="1">
      <alignment vertical="top"/>
    </xf>
    <xf numFmtId="169" fontId="38" fillId="24" borderId="68" xfId="0" applyNumberFormat="1" applyFont="1" applyFill="1" applyBorder="1"/>
    <xf numFmtId="169" fontId="38" fillId="24" borderId="26" xfId="0" applyNumberFormat="1" applyFont="1" applyFill="1" applyBorder="1"/>
    <xf numFmtId="0" fontId="38" fillId="24" borderId="64" xfId="0" applyFont="1" applyFill="1" applyBorder="1" applyAlignment="1">
      <alignment vertical="top"/>
    </xf>
    <xf numFmtId="0" fontId="38" fillId="24" borderId="82" xfId="0" applyFont="1" applyFill="1" applyBorder="1" applyAlignment="1">
      <alignment vertical="top"/>
    </xf>
    <xf numFmtId="169" fontId="38" fillId="24" borderId="77" xfId="0" applyNumberFormat="1" applyFont="1" applyFill="1" applyBorder="1"/>
    <xf numFmtId="169" fontId="38" fillId="24" borderId="66" xfId="0" applyNumberFormat="1" applyFont="1" applyFill="1" applyBorder="1"/>
    <xf numFmtId="0" fontId="1" fillId="0" borderId="37" xfId="45" applyBorder="1" applyAlignment="1" applyProtection="1">
      <alignment vertical="top" wrapText="1"/>
      <protection locked="0"/>
    </xf>
    <xf numFmtId="165" fontId="7" fillId="0" borderId="20" xfId="45" applyNumberFormat="1" applyFont="1" applyBorder="1" applyAlignment="1" applyProtection="1">
      <alignment vertical="top" wrapText="1"/>
      <protection locked="0"/>
    </xf>
    <xf numFmtId="169" fontId="1" fillId="0" borderId="20" xfId="0" applyNumberFormat="1" applyFont="1" applyBorder="1" applyProtection="1">
      <protection locked="0"/>
    </xf>
    <xf numFmtId="169" fontId="1" fillId="0" borderId="33" xfId="0" applyNumberFormat="1" applyFont="1" applyBorder="1" applyProtection="1">
      <protection locked="0"/>
    </xf>
    <xf numFmtId="0" fontId="38" fillId="24" borderId="22" xfId="45" applyFont="1" applyFill="1" applyBorder="1" applyAlignment="1">
      <alignment horizontal="left" vertical="top" wrapText="1"/>
    </xf>
    <xf numFmtId="0" fontId="38" fillId="24" borderId="78" xfId="45" applyFont="1" applyFill="1" applyBorder="1" applyAlignment="1">
      <alignment vertical="top" wrapText="1"/>
    </xf>
    <xf numFmtId="169" fontId="38" fillId="24" borderId="23" xfId="0" applyNumberFormat="1" applyFont="1" applyFill="1" applyBorder="1"/>
    <xf numFmtId="169" fontId="38" fillId="24" borderId="83" xfId="0" applyNumberFormat="1" applyFont="1" applyFill="1" applyBorder="1"/>
    <xf numFmtId="169" fontId="38" fillId="24" borderId="73" xfId="0" applyNumberFormat="1" applyFont="1" applyFill="1" applyBorder="1"/>
    <xf numFmtId="169" fontId="38" fillId="24" borderId="76" xfId="45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/>
    </xf>
    <xf numFmtId="0" fontId="38" fillId="24" borderId="40" xfId="46" applyFont="1" applyFill="1" applyBorder="1" applyAlignment="1">
      <alignment vertical="top" wrapText="1"/>
    </xf>
    <xf numFmtId="169" fontId="38" fillId="24" borderId="23" xfId="46" applyNumberFormat="1" applyFont="1" applyFill="1" applyBorder="1" applyAlignment="1">
      <alignment vertical="top" wrapText="1"/>
    </xf>
    <xf numFmtId="169" fontId="38" fillId="24" borderId="26" xfId="46" applyNumberFormat="1" applyFont="1" applyFill="1" applyBorder="1" applyAlignment="1">
      <alignment vertical="top" wrapText="1"/>
    </xf>
    <xf numFmtId="169" fontId="38" fillId="24" borderId="77" xfId="46" applyNumberFormat="1" applyFont="1" applyFill="1" applyBorder="1" applyAlignment="1">
      <alignment vertical="top" wrapText="1"/>
    </xf>
    <xf numFmtId="169" fontId="38" fillId="24" borderId="66" xfId="46" applyNumberFormat="1" applyFont="1" applyFill="1" applyBorder="1" applyAlignment="1">
      <alignment vertical="top" wrapText="1"/>
    </xf>
    <xf numFmtId="0" fontId="38" fillId="24" borderId="45" xfId="46" applyFont="1" applyFill="1" applyBorder="1" applyAlignment="1">
      <alignment vertical="top" wrapText="1"/>
    </xf>
    <xf numFmtId="0" fontId="38" fillId="24" borderId="44" xfId="46" applyFont="1" applyFill="1" applyBorder="1" applyAlignment="1">
      <alignment vertical="top" wrapText="1"/>
    </xf>
    <xf numFmtId="169" fontId="38" fillId="24" borderId="46" xfId="46" applyNumberFormat="1" applyFont="1" applyFill="1" applyBorder="1" applyAlignment="1">
      <alignment vertical="top" wrapText="1"/>
    </xf>
    <xf numFmtId="169" fontId="38" fillId="24" borderId="47" xfId="46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 shrinkToFit="1"/>
    </xf>
    <xf numFmtId="0" fontId="38" fillId="24" borderId="23" xfId="46" applyFont="1" applyFill="1" applyBorder="1" applyAlignment="1">
      <alignment vertical="top" wrapText="1" shrinkToFit="1"/>
    </xf>
    <xf numFmtId="169" fontId="38" fillId="24" borderId="23" xfId="46" applyNumberFormat="1" applyFont="1" applyFill="1" applyBorder="1" applyAlignment="1">
      <alignment vertical="top"/>
    </xf>
    <xf numFmtId="169" fontId="38" fillId="24" borderId="26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/>
    </xf>
    <xf numFmtId="169" fontId="38" fillId="24" borderId="66" xfId="46" applyNumberFormat="1" applyFont="1" applyFill="1" applyBorder="1" applyAlignment="1">
      <alignment vertical="top"/>
    </xf>
    <xf numFmtId="0" fontId="38" fillId="24" borderId="22" xfId="46" applyFont="1" applyFill="1" applyBorder="1" applyAlignment="1">
      <alignment vertical="top"/>
    </xf>
    <xf numFmtId="0" fontId="38" fillId="24" borderId="78" xfId="46" applyFont="1" applyFill="1" applyBorder="1" applyAlignment="1">
      <alignment vertical="top"/>
    </xf>
    <xf numFmtId="169" fontId="38" fillId="24" borderId="75" xfId="46" applyNumberFormat="1" applyFont="1" applyFill="1" applyBorder="1" applyAlignment="1">
      <alignment vertical="top"/>
    </xf>
    <xf numFmtId="169" fontId="38" fillId="24" borderId="39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 wrapText="1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50" fillId="30" borderId="0" xfId="0" applyFont="1" applyFill="1"/>
    <xf numFmtId="0" fontId="50" fillId="0" borderId="0" xfId="0" applyFont="1"/>
    <xf numFmtId="0" fontId="6" fillId="0" borderId="49" xfId="0" applyFont="1" applyBorder="1"/>
    <xf numFmtId="0" fontId="0" fillId="0" borderId="70" xfId="0" applyBorder="1"/>
    <xf numFmtId="0" fontId="1" fillId="0" borderId="13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31" borderId="0" xfId="0" applyFont="1" applyFill="1" applyAlignment="1">
      <alignment horizontal="center"/>
    </xf>
    <xf numFmtId="0" fontId="1" fillId="0" borderId="16" xfId="0" applyFont="1" applyBorder="1"/>
    <xf numFmtId="0" fontId="0" fillId="0" borderId="27" xfId="0" applyBorder="1"/>
    <xf numFmtId="0" fontId="69" fillId="0" borderId="0" xfId="47"/>
    <xf numFmtId="167" fontId="1" fillId="0" borderId="0" xfId="46" applyNumberFormat="1" applyProtection="1">
      <protection locked="0"/>
    </xf>
    <xf numFmtId="0" fontId="1" fillId="0" borderId="52" xfId="45" applyBorder="1" applyProtection="1">
      <protection locked="0"/>
    </xf>
    <xf numFmtId="0" fontId="43" fillId="0" borderId="24" xfId="0" applyFont="1" applyBorder="1"/>
    <xf numFmtId="0" fontId="59" fillId="28" borderId="51" xfId="0" applyFont="1" applyFill="1" applyBorder="1" applyAlignment="1">
      <alignment horizontal="center"/>
    </xf>
    <xf numFmtId="0" fontId="7" fillId="0" borderId="16" xfId="0" applyFont="1" applyBorder="1" applyAlignment="1">
      <alignment horizontal="left" indent="2"/>
    </xf>
    <xf numFmtId="169" fontId="53" fillId="0" borderId="0" xfId="46" applyNumberFormat="1" applyFont="1" applyProtection="1">
      <protection locked="0"/>
    </xf>
    <xf numFmtId="0" fontId="53" fillId="0" borderId="25" xfId="46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169" fontId="53" fillId="0" borderId="21" xfId="46" applyNumberFormat="1" applyFont="1" applyBorder="1" applyProtection="1">
      <protection locked="0"/>
    </xf>
    <xf numFmtId="169" fontId="53" fillId="0" borderId="15" xfId="46" applyNumberFormat="1" applyFont="1" applyBorder="1" applyProtection="1">
      <protection locked="0"/>
    </xf>
    <xf numFmtId="169" fontId="1" fillId="0" borderId="15" xfId="46" applyNumberFormat="1" applyBorder="1" applyAlignment="1" applyProtection="1">
      <alignment horizontal="right" wrapText="1"/>
      <protection locked="0"/>
    </xf>
    <xf numFmtId="169" fontId="53" fillId="0" borderId="25" xfId="46" applyNumberFormat="1" applyFont="1" applyBorder="1" applyProtection="1"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1" fillId="0" borderId="67" xfId="46" applyBorder="1" applyProtection="1">
      <protection locked="0"/>
    </xf>
    <xf numFmtId="0" fontId="1" fillId="0" borderId="15" xfId="46" applyBorder="1" applyProtection="1">
      <protection locked="0"/>
    </xf>
    <xf numFmtId="171" fontId="9" fillId="0" borderId="0" xfId="46" applyNumberFormat="1" applyFont="1" applyAlignment="1" applyProtection="1">
      <alignment wrapText="1"/>
      <protection locked="0"/>
    </xf>
    <xf numFmtId="0" fontId="9" fillId="0" borderId="0" xfId="46" applyFont="1" applyProtection="1">
      <protection locked="0"/>
    </xf>
    <xf numFmtId="0" fontId="1" fillId="0" borderId="86" xfId="46" applyBorder="1" applyProtection="1">
      <protection locked="0"/>
    </xf>
    <xf numFmtId="0" fontId="67" fillId="0" borderId="25" xfId="46" applyFont="1" applyBorder="1" applyAlignment="1" applyProtection="1">
      <alignment horizontal="center" wrapText="1"/>
      <protection locked="0"/>
    </xf>
    <xf numFmtId="171" fontId="1" fillId="0" borderId="15" xfId="46" applyNumberFormat="1" applyBorder="1" applyAlignment="1" applyProtection="1">
      <alignment wrapText="1"/>
      <protection locked="0"/>
    </xf>
    <xf numFmtId="171" fontId="1" fillId="0" borderId="25" xfId="46" applyNumberFormat="1" applyBorder="1" applyAlignment="1" applyProtection="1">
      <alignment wrapText="1"/>
      <protection locked="0"/>
    </xf>
    <xf numFmtId="0" fontId="53" fillId="0" borderId="25" xfId="45" applyFont="1" applyBorder="1" applyAlignment="1" applyProtection="1">
      <alignment horizontal="center" wrapText="1"/>
      <protection locked="0"/>
    </xf>
    <xf numFmtId="169" fontId="1" fillId="0" borderId="36" xfId="45" applyNumberFormat="1" applyBorder="1" applyProtection="1">
      <protection locked="0"/>
    </xf>
    <xf numFmtId="169" fontId="1" fillId="0" borderId="25" xfId="45" applyNumberFormat="1" applyBorder="1" applyProtection="1">
      <protection locked="0"/>
    </xf>
    <xf numFmtId="0" fontId="53" fillId="0" borderId="29" xfId="46" applyFont="1" applyBorder="1" applyAlignment="1" applyProtection="1">
      <alignment horizontal="center" wrapText="1"/>
      <protection locked="0"/>
    </xf>
    <xf numFmtId="0" fontId="67" fillId="0" borderId="29" xfId="46" applyFont="1" applyBorder="1" applyAlignment="1" applyProtection="1">
      <alignment horizontal="center" wrapText="1"/>
      <protection locked="0"/>
    </xf>
    <xf numFmtId="171" fontId="1" fillId="0" borderId="16" xfId="46" applyNumberFormat="1" applyBorder="1" applyAlignment="1" applyProtection="1">
      <alignment wrapText="1"/>
      <protection locked="0"/>
    </xf>
    <xf numFmtId="0" fontId="53" fillId="0" borderId="29" xfId="45" applyFont="1" applyBorder="1" applyAlignment="1" applyProtection="1">
      <alignment horizontal="center" wrapText="1"/>
      <protection locked="0"/>
    </xf>
    <xf numFmtId="169" fontId="53" fillId="0" borderId="16" xfId="45" applyNumberFormat="1" applyFont="1" applyBorder="1" applyProtection="1">
      <protection locked="0"/>
    </xf>
    <xf numFmtId="169" fontId="1" fillId="0" borderId="16" xfId="45" applyNumberFormat="1" applyBorder="1" applyProtection="1">
      <protection locked="0"/>
    </xf>
    <xf numFmtId="169" fontId="53" fillId="0" borderId="35" xfId="46" applyNumberFormat="1" applyFont="1" applyBorder="1" applyProtection="1">
      <protection locked="0"/>
    </xf>
    <xf numFmtId="169" fontId="53" fillId="0" borderId="0" xfId="45" applyNumberFormat="1" applyFont="1" applyProtection="1">
      <protection locked="0"/>
    </xf>
    <xf numFmtId="169" fontId="48" fillId="0" borderId="0" xfId="45" applyNumberFormat="1" applyFont="1" applyProtection="1">
      <protection locked="0"/>
    </xf>
    <xf numFmtId="169" fontId="1" fillId="0" borderId="0" xfId="45" applyNumberFormat="1" applyProtection="1">
      <protection locked="0"/>
    </xf>
    <xf numFmtId="171" fontId="9" fillId="0" borderId="35" xfId="46" applyNumberFormat="1" applyFont="1" applyBorder="1" applyAlignment="1" applyProtection="1">
      <alignment wrapText="1"/>
      <protection locked="0"/>
    </xf>
    <xf numFmtId="0" fontId="9" fillId="0" borderId="35" xfId="46" applyFont="1" applyBorder="1" applyProtection="1">
      <protection locked="0"/>
    </xf>
    <xf numFmtId="169" fontId="53" fillId="0" borderId="35" xfId="45" applyNumberFormat="1" applyFont="1" applyBorder="1" applyProtection="1">
      <protection locked="0"/>
    </xf>
    <xf numFmtId="169" fontId="48" fillId="0" borderId="35" xfId="45" applyNumberFormat="1" applyFont="1" applyBorder="1" applyProtection="1">
      <protection locked="0"/>
    </xf>
    <xf numFmtId="169" fontId="1" fillId="0" borderId="35" xfId="45" applyNumberFormat="1" applyBorder="1" applyProtection="1">
      <protection locked="0"/>
    </xf>
    <xf numFmtId="169" fontId="53" fillId="0" borderId="15" xfId="45" applyNumberFormat="1" applyFont="1" applyBorder="1" applyProtection="1">
      <protection locked="0"/>
    </xf>
    <xf numFmtId="169" fontId="1" fillId="0" borderId="15" xfId="45" applyNumberFormat="1" applyBorder="1" applyProtection="1">
      <protection locked="0"/>
    </xf>
    <xf numFmtId="169" fontId="1" fillId="0" borderId="15" xfId="46" applyNumberFormat="1" applyBorder="1" applyProtection="1">
      <protection locked="0"/>
    </xf>
    <xf numFmtId="169" fontId="1" fillId="0" borderId="25" xfId="46" applyNumberFormat="1" applyBorder="1" applyProtection="1">
      <protection locked="0"/>
    </xf>
    <xf numFmtId="2" fontId="35" fillId="0" borderId="51" xfId="0" applyNumberFormat="1" applyFont="1" applyBorder="1" applyAlignment="1">
      <alignment horizontal="right"/>
    </xf>
    <xf numFmtId="2" fontId="34" fillId="0" borderId="51" xfId="0" applyNumberFormat="1" applyFont="1" applyBorder="1" applyAlignment="1">
      <alignment horizontal="right"/>
    </xf>
    <xf numFmtId="2" fontId="33" fillId="0" borderId="93" xfId="0" applyNumberFormat="1" applyFont="1" applyBorder="1" applyAlignment="1">
      <alignment horizontal="right"/>
    </xf>
    <xf numFmtId="2" fontId="34" fillId="0" borderId="53" xfId="0" applyNumberFormat="1" applyFont="1" applyBorder="1" applyAlignment="1">
      <alignment horizontal="right"/>
    </xf>
    <xf numFmtId="0" fontId="1" fillId="0" borderId="0" xfId="46" applyAlignment="1" applyProtection="1">
      <alignment wrapText="1"/>
      <protection locked="0"/>
    </xf>
    <xf numFmtId="0" fontId="54" fillId="0" borderId="17" xfId="46" applyFont="1" applyBorder="1" applyAlignment="1">
      <alignment horizontal="center" vertical="center"/>
    </xf>
    <xf numFmtId="0" fontId="55" fillId="0" borderId="17" xfId="46" applyFont="1" applyBorder="1" applyAlignment="1">
      <alignment horizontal="center" wrapText="1"/>
    </xf>
    <xf numFmtId="0" fontId="55" fillId="0" borderId="17" xfId="46" applyFont="1" applyBorder="1" applyAlignment="1">
      <alignment horizontal="left" vertical="center"/>
    </xf>
    <xf numFmtId="0" fontId="55" fillId="0" borderId="17" xfId="46" applyFont="1" applyBorder="1" applyAlignment="1">
      <alignment horizontal="center"/>
    </xf>
    <xf numFmtId="0" fontId="57" fillId="0" borderId="17" xfId="46" applyFont="1" applyBorder="1" applyAlignment="1">
      <alignment horizontal="left" vertical="center"/>
    </xf>
    <xf numFmtId="1" fontId="57" fillId="0" borderId="17" xfId="46" applyNumberFormat="1" applyFont="1" applyBorder="1" applyAlignment="1">
      <alignment horizontal="right"/>
    </xf>
    <xf numFmtId="0" fontId="57" fillId="0" borderId="20" xfId="46" applyFont="1" applyBorder="1" applyAlignment="1">
      <alignment horizontal="left" vertical="center"/>
    </xf>
    <xf numFmtId="1" fontId="57" fillId="0" borderId="20" xfId="46" applyNumberFormat="1" applyFont="1" applyBorder="1" applyAlignment="1">
      <alignment horizontal="right"/>
    </xf>
    <xf numFmtId="1" fontId="55" fillId="0" borderId="92" xfId="46" applyNumberFormat="1" applyFont="1" applyBorder="1" applyAlignment="1">
      <alignment horizontal="right"/>
    </xf>
    <xf numFmtId="0" fontId="50" fillId="0" borderId="13" xfId="0" applyFont="1" applyBorder="1" applyAlignment="1">
      <alignment horizontal="center" vertical="center"/>
    </xf>
    <xf numFmtId="0" fontId="59" fillId="0" borderId="53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59" fillId="0" borderId="51" xfId="0" applyFont="1" applyBorder="1" applyAlignment="1">
      <alignment horizontal="center"/>
    </xf>
    <xf numFmtId="0" fontId="36" fillId="0" borderId="61" xfId="0" applyFont="1" applyBorder="1"/>
    <xf numFmtId="0" fontId="34" fillId="0" borderId="13" xfId="0" applyFont="1" applyBorder="1"/>
    <xf numFmtId="0" fontId="36" fillId="0" borderId="61" xfId="0" applyFont="1" applyBorder="1" applyAlignment="1">
      <alignment wrapText="1" shrinkToFit="1"/>
    </xf>
    <xf numFmtId="0" fontId="36" fillId="0" borderId="93" xfId="0" applyFont="1" applyBorder="1" applyAlignment="1">
      <alignment wrapText="1" shrinkToFit="1"/>
    </xf>
    <xf numFmtId="0" fontId="34" fillId="0" borderId="27" xfId="0" applyFont="1" applyBorder="1"/>
    <xf numFmtId="0" fontId="53" fillId="0" borderId="25" xfId="0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/>
      <protection locked="0"/>
    </xf>
    <xf numFmtId="169" fontId="7" fillId="0" borderId="35" xfId="46" applyNumberFormat="1" applyFont="1" applyBorder="1" applyAlignment="1" applyProtection="1">
      <alignment horizontal="center" wrapText="1"/>
      <protection locked="0"/>
    </xf>
    <xf numFmtId="0" fontId="64" fillId="0" borderId="35" xfId="46" applyFont="1" applyBorder="1" applyAlignment="1" applyProtection="1">
      <alignment horizontal="left" vertical="top" wrapText="1" shrinkToFit="1"/>
      <protection locked="0"/>
    </xf>
    <xf numFmtId="0" fontId="9" fillId="0" borderId="13" xfId="46" applyFont="1" applyBorder="1" applyAlignment="1" applyProtection="1">
      <alignment horizontal="left" vertical="top" wrapText="1" indent="2" shrinkToFit="1"/>
      <protection locked="0"/>
    </xf>
    <xf numFmtId="169" fontId="9" fillId="0" borderId="35" xfId="46" applyNumberFormat="1" applyFont="1" applyBorder="1" applyAlignment="1" applyProtection="1">
      <alignment vertical="top" wrapText="1" shrinkToFit="1"/>
      <protection locked="0"/>
    </xf>
    <xf numFmtId="169" fontId="1" fillId="0" borderId="0" xfId="46" applyNumberFormat="1" applyAlignment="1" applyProtection="1">
      <alignment wrapText="1"/>
      <protection locked="0"/>
    </xf>
    <xf numFmtId="0" fontId="38" fillId="24" borderId="10" xfId="46" applyFont="1" applyFill="1" applyBorder="1" applyAlignment="1" applyProtection="1">
      <alignment vertical="top" wrapText="1" shrinkToFit="1"/>
      <protection locked="0"/>
    </xf>
    <xf numFmtId="0" fontId="38" fillId="24" borderId="42" xfId="46" applyFont="1" applyFill="1" applyBorder="1" applyAlignment="1" applyProtection="1">
      <alignment vertical="top" wrapText="1" shrinkToFit="1"/>
      <protection locked="0"/>
    </xf>
    <xf numFmtId="169" fontId="38" fillId="24" borderId="11" xfId="46" applyNumberFormat="1" applyFont="1" applyFill="1" applyBorder="1" applyAlignment="1" applyProtection="1">
      <alignment vertical="top"/>
      <protection locked="0"/>
    </xf>
    <xf numFmtId="169" fontId="38" fillId="24" borderId="71" xfId="46" applyNumberFormat="1" applyFont="1" applyFill="1" applyBorder="1" applyAlignment="1" applyProtection="1">
      <alignment vertical="top"/>
      <protection locked="0"/>
    </xf>
    <xf numFmtId="169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11" xfId="46" applyNumberFormat="1" applyFont="1" applyFill="1" applyBorder="1" applyAlignment="1" applyProtection="1">
      <alignment vertical="top"/>
      <protection locked="0"/>
    </xf>
    <xf numFmtId="2" fontId="38" fillId="24" borderId="71" xfId="46" applyNumberFormat="1" applyFont="1" applyFill="1" applyBorder="1" applyAlignment="1" applyProtection="1">
      <alignment vertical="top"/>
      <protection locked="0"/>
    </xf>
    <xf numFmtId="2" fontId="38" fillId="24" borderId="12" xfId="46" applyNumberFormat="1" applyFont="1" applyFill="1" applyBorder="1" applyAlignment="1" applyProtection="1">
      <alignment vertical="top"/>
      <protection locked="0"/>
    </xf>
    <xf numFmtId="0" fontId="1" fillId="0" borderId="36" xfId="46" applyBorder="1" applyAlignment="1" applyProtection="1">
      <alignment horizontal="center" wrapText="1"/>
      <protection locked="0"/>
    </xf>
    <xf numFmtId="0" fontId="67" fillId="0" borderId="67" xfId="46" applyFont="1" applyBorder="1" applyAlignment="1" applyProtection="1">
      <alignment horizontal="center" wrapText="1"/>
      <protection locked="0"/>
    </xf>
    <xf numFmtId="0" fontId="7" fillId="0" borderId="13" xfId="46" applyFont="1" applyBorder="1" applyAlignment="1" applyProtection="1">
      <alignment horizontal="left" indent="1"/>
      <protection locked="0"/>
    </xf>
    <xf numFmtId="169" fontId="1" fillId="0" borderId="0" xfId="46" applyNumberFormat="1" applyAlignment="1" applyProtection="1">
      <alignment horizontal="right" wrapText="1"/>
      <protection locked="0"/>
    </xf>
    <xf numFmtId="169" fontId="1" fillId="0" borderId="21" xfId="46" applyNumberFormat="1" applyBorder="1" applyAlignment="1" applyProtection="1">
      <alignment horizontal="right" wrapText="1"/>
      <protection locked="0"/>
    </xf>
    <xf numFmtId="0" fontId="9" fillId="0" borderId="13" xfId="46" applyFont="1" applyBorder="1" applyAlignment="1" applyProtection="1">
      <alignment horizontal="left" indent="3"/>
      <protection locked="0"/>
    </xf>
    <xf numFmtId="169" fontId="9" fillId="0" borderId="35" xfId="46" applyNumberFormat="1" applyFont="1" applyBorder="1" applyAlignment="1" applyProtection="1">
      <alignment horizontal="right" wrapText="1"/>
      <protection locked="0"/>
    </xf>
    <xf numFmtId="169" fontId="48" fillId="0" borderId="0" xfId="46" applyNumberFormat="1" applyFont="1" applyAlignment="1" applyProtection="1">
      <alignment horizontal="right" wrapText="1"/>
      <protection locked="0"/>
    </xf>
    <xf numFmtId="169" fontId="9" fillId="0" borderId="35" xfId="46" applyNumberFormat="1" applyFont="1" applyBorder="1" applyAlignment="1" applyProtection="1">
      <alignment vertical="center" wrapText="1"/>
      <protection locked="0"/>
    </xf>
    <xf numFmtId="169" fontId="48" fillId="0" borderId="0" xfId="46" applyNumberFormat="1" applyFont="1" applyAlignment="1" applyProtection="1">
      <alignment vertical="center" wrapText="1"/>
      <protection locked="0"/>
    </xf>
    <xf numFmtId="169" fontId="9" fillId="0" borderId="35" xfId="46" applyNumberFormat="1" applyFont="1" applyBorder="1" applyProtection="1">
      <protection locked="0"/>
    </xf>
    <xf numFmtId="169" fontId="48" fillId="0" borderId="0" xfId="46" applyNumberFormat="1" applyFont="1" applyProtection="1">
      <protection locked="0"/>
    </xf>
    <xf numFmtId="169" fontId="64" fillId="0" borderId="35" xfId="46" applyNumberFormat="1" applyFont="1" applyBorder="1" applyAlignment="1" applyProtection="1">
      <alignment horizontal="center" wrapText="1"/>
      <protection locked="0"/>
    </xf>
    <xf numFmtId="169" fontId="48" fillId="0" borderId="15" xfId="46" applyNumberFormat="1" applyFont="1" applyBorder="1" applyProtection="1">
      <protection locked="0"/>
    </xf>
    <xf numFmtId="0" fontId="53" fillId="0" borderId="0" xfId="46" applyFont="1" applyProtection="1">
      <protection locked="0"/>
    </xf>
    <xf numFmtId="0" fontId="9" fillId="0" borderId="13" xfId="46" applyFont="1" applyBorder="1" applyAlignment="1" applyProtection="1">
      <alignment horizontal="left" wrapText="1" indent="3"/>
      <protection locked="0"/>
    </xf>
    <xf numFmtId="169" fontId="9" fillId="0" borderId="35" xfId="46" applyNumberFormat="1" applyFont="1" applyBorder="1" applyAlignment="1" applyProtection="1">
      <alignment horizontal="right"/>
      <protection locked="0"/>
    </xf>
    <xf numFmtId="0" fontId="53" fillId="0" borderId="36" xfId="46" applyFont="1" applyBorder="1" applyAlignment="1" applyProtection="1">
      <alignment horizontal="center" wrapText="1"/>
      <protection locked="0"/>
    </xf>
    <xf numFmtId="0" fontId="71" fillId="0" borderId="13" xfId="46" applyFont="1" applyBorder="1" applyAlignment="1" applyProtection="1">
      <alignment horizontal="left" indent="1"/>
      <protection locked="0"/>
    </xf>
    <xf numFmtId="164" fontId="7" fillId="0" borderId="35" xfId="46" applyNumberFormat="1" applyFont="1" applyBorder="1" applyAlignment="1" applyProtection="1">
      <alignment horizontal="center" wrapText="1"/>
      <protection locked="0"/>
    </xf>
    <xf numFmtId="171" fontId="1" fillId="0" borderId="0" xfId="46" applyNumberFormat="1" applyAlignment="1" applyProtection="1">
      <alignment wrapText="1"/>
      <protection locked="0"/>
    </xf>
    <xf numFmtId="0" fontId="47" fillId="0" borderId="13" xfId="46" applyFont="1" applyBorder="1" applyAlignment="1" applyProtection="1">
      <alignment horizontal="left" indent="3"/>
      <protection locked="0"/>
    </xf>
    <xf numFmtId="164" fontId="64" fillId="0" borderId="35" xfId="46" applyNumberFormat="1" applyFont="1" applyBorder="1" applyAlignment="1" applyProtection="1">
      <alignment horizontal="center" wrapText="1"/>
      <protection locked="0"/>
    </xf>
    <xf numFmtId="0" fontId="48" fillId="0" borderId="13" xfId="46" applyFont="1" applyBorder="1" applyAlignment="1" applyProtection="1">
      <alignment horizontal="left" indent="3"/>
      <protection locked="0"/>
    </xf>
    <xf numFmtId="164" fontId="1" fillId="0" borderId="35" xfId="46" applyNumberFormat="1" applyBorder="1" applyAlignment="1" applyProtection="1">
      <alignment horizontal="center" wrapText="1"/>
      <protection locked="0"/>
    </xf>
    <xf numFmtId="8" fontId="1" fillId="0" borderId="35" xfId="46" applyNumberFormat="1" applyBorder="1" applyProtection="1">
      <protection locked="0"/>
    </xf>
    <xf numFmtId="171" fontId="1" fillId="0" borderId="87" xfId="46" applyNumberFormat="1" applyBorder="1" applyAlignment="1" applyProtection="1">
      <alignment wrapText="1"/>
      <protection locked="0"/>
    </xf>
    <xf numFmtId="0" fontId="61" fillId="29" borderId="58" xfId="46" applyFont="1" applyFill="1" applyBorder="1" applyAlignment="1" applyProtection="1">
      <alignment horizontal="left"/>
      <protection locked="0"/>
    </xf>
    <xf numFmtId="169" fontId="61" fillId="29" borderId="72" xfId="46" applyNumberFormat="1" applyFont="1" applyFill="1" applyBorder="1" applyAlignment="1" applyProtection="1">
      <alignment horizontal="center" wrapText="1"/>
      <protection locked="0"/>
    </xf>
    <xf numFmtId="169" fontId="61" fillId="29" borderId="24" xfId="46" applyNumberFormat="1" applyFont="1" applyFill="1" applyBorder="1" applyAlignment="1" applyProtection="1">
      <alignment horizontal="right" wrapText="1"/>
      <protection locked="0"/>
    </xf>
    <xf numFmtId="169" fontId="37" fillId="29" borderId="72" xfId="46" applyNumberFormat="1" applyFont="1" applyFill="1" applyBorder="1" applyProtection="1">
      <protection locked="0"/>
    </xf>
    <xf numFmtId="169" fontId="61" fillId="29" borderId="60" xfId="46" applyNumberFormat="1" applyFont="1" applyFill="1" applyBorder="1" applyAlignment="1" applyProtection="1">
      <alignment horizontal="right" wrapText="1"/>
      <protection locked="0"/>
    </xf>
    <xf numFmtId="169" fontId="61" fillId="29" borderId="81" xfId="46" applyNumberFormat="1" applyFont="1" applyFill="1" applyBorder="1" applyAlignment="1" applyProtection="1">
      <alignment horizontal="right" wrapText="1"/>
      <protection locked="0"/>
    </xf>
    <xf numFmtId="169" fontId="37" fillId="29" borderId="60" xfId="46" applyNumberFormat="1" applyFont="1" applyFill="1" applyBorder="1" applyProtection="1">
      <protection locked="0"/>
    </xf>
    <xf numFmtId="169" fontId="61" fillId="29" borderId="88" xfId="46" applyNumberFormat="1" applyFont="1" applyFill="1" applyBorder="1" applyAlignment="1" applyProtection="1">
      <alignment horizontal="right" wrapText="1"/>
      <protection locked="0"/>
    </xf>
    <xf numFmtId="169" fontId="37" fillId="29" borderId="91" xfId="46" applyNumberFormat="1" applyFont="1" applyFill="1" applyBorder="1" applyProtection="1">
      <protection locked="0"/>
    </xf>
    <xf numFmtId="169" fontId="61" fillId="29" borderId="59" xfId="46" applyNumberFormat="1" applyFont="1" applyFill="1" applyBorder="1" applyAlignment="1" applyProtection="1">
      <alignment horizontal="right" wrapText="1"/>
      <protection locked="0"/>
    </xf>
    <xf numFmtId="0" fontId="1" fillId="0" borderId="24" xfId="45" applyBorder="1" applyProtection="1">
      <protection locked="0"/>
    </xf>
    <xf numFmtId="0" fontId="67" fillId="0" borderId="36" xfId="45" applyFont="1" applyBorder="1" applyAlignment="1" applyProtection="1">
      <alignment horizontal="center" wrapText="1"/>
      <protection locked="0"/>
    </xf>
    <xf numFmtId="0" fontId="67" fillId="0" borderId="25" xfId="45" applyFont="1" applyBorder="1" applyAlignment="1" applyProtection="1">
      <alignment horizontal="center" wrapText="1"/>
      <protection locked="0"/>
    </xf>
    <xf numFmtId="0" fontId="53" fillId="0" borderId="67" xfId="45" applyFont="1" applyBorder="1" applyAlignment="1" applyProtection="1">
      <alignment horizontal="center" wrapText="1"/>
      <protection locked="0"/>
    </xf>
    <xf numFmtId="0" fontId="52" fillId="0" borderId="13" xfId="45" applyFont="1" applyBorder="1" applyAlignment="1" applyProtection="1">
      <alignment horizontal="left" indent="1"/>
      <protection locked="0"/>
    </xf>
    <xf numFmtId="169" fontId="1" fillId="0" borderId="35" xfId="45" applyNumberForma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/>
      <protection locked="0"/>
    </xf>
    <xf numFmtId="169" fontId="53" fillId="0" borderId="41" xfId="45" applyNumberFormat="1" applyFont="1" applyBorder="1" applyProtection="1">
      <protection locked="0"/>
    </xf>
    <xf numFmtId="169" fontId="53" fillId="0" borderId="21" xfId="45" applyNumberFormat="1" applyFont="1" applyBorder="1" applyProtection="1">
      <protection locked="0"/>
    </xf>
    <xf numFmtId="0" fontId="9" fillId="0" borderId="13" xfId="45" applyFont="1" applyBorder="1" applyAlignment="1" applyProtection="1">
      <alignment horizontal="left" indent="2"/>
      <protection locked="0"/>
    </xf>
    <xf numFmtId="169" fontId="9" fillId="0" borderId="35" xfId="45" applyNumberFormat="1" applyFont="1" applyBorder="1" applyProtection="1">
      <protection locked="0"/>
    </xf>
    <xf numFmtId="0" fontId="7" fillId="0" borderId="13" xfId="45" applyFont="1" applyBorder="1" applyAlignment="1" applyProtection="1">
      <alignment horizontal="left" indent="1"/>
      <protection locked="0"/>
    </xf>
    <xf numFmtId="169" fontId="9" fillId="0" borderId="35" xfId="45" applyNumberFormat="1" applyFon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 wrapText="1"/>
      <protection locked="0"/>
    </xf>
    <xf numFmtId="169" fontId="1" fillId="0" borderId="67" xfId="45" applyNumberFormat="1" applyBorder="1" applyProtection="1">
      <protection locked="0"/>
    </xf>
    <xf numFmtId="0" fontId="63" fillId="29" borderId="58" xfId="45" applyFont="1" applyFill="1" applyBorder="1" applyAlignment="1" applyProtection="1">
      <alignment horizontal="left"/>
      <protection locked="0"/>
    </xf>
    <xf numFmtId="169" fontId="63" fillId="29" borderId="72" xfId="45" applyNumberFormat="1" applyFont="1" applyFill="1" applyBorder="1" applyAlignment="1" applyProtection="1">
      <alignment horizontal="center" wrapText="1"/>
      <protection locked="0"/>
    </xf>
    <xf numFmtId="169" fontId="38" fillId="29" borderId="60" xfId="45" applyNumberFormat="1" applyFont="1" applyFill="1" applyBorder="1" applyProtection="1">
      <protection locked="0"/>
    </xf>
    <xf numFmtId="169" fontId="38" fillId="29" borderId="72" xfId="45" applyNumberFormat="1" applyFont="1" applyFill="1" applyBorder="1" applyProtection="1">
      <protection locked="0"/>
    </xf>
    <xf numFmtId="169" fontId="38" fillId="29" borderId="24" xfId="45" applyNumberFormat="1" applyFont="1" applyFill="1" applyBorder="1" applyProtection="1">
      <protection locked="0"/>
    </xf>
    <xf numFmtId="169" fontId="38" fillId="29" borderId="85" xfId="45" applyNumberFormat="1" applyFont="1" applyFill="1" applyBorder="1" applyProtection="1">
      <protection locked="0"/>
    </xf>
    <xf numFmtId="169" fontId="38" fillId="29" borderId="81" xfId="45" applyNumberFormat="1" applyFont="1" applyFill="1" applyBorder="1" applyProtection="1">
      <protection locked="0"/>
    </xf>
    <xf numFmtId="169" fontId="38" fillId="29" borderId="59" xfId="45" applyNumberFormat="1" applyFont="1" applyFill="1" applyBorder="1" applyProtection="1">
      <protection locked="0"/>
    </xf>
    <xf numFmtId="0" fontId="0" fillId="0" borderId="24" xfId="0" applyBorder="1" applyProtection="1">
      <protection locked="0"/>
    </xf>
    <xf numFmtId="0" fontId="53" fillId="0" borderId="36" xfId="0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 wrapText="1"/>
      <protection locked="0"/>
    </xf>
    <xf numFmtId="0" fontId="53" fillId="0" borderId="29" xfId="0" applyFont="1" applyBorder="1" applyAlignment="1" applyProtection="1">
      <alignment horizontal="center" wrapText="1"/>
      <protection locked="0"/>
    </xf>
    <xf numFmtId="0" fontId="46" fillId="0" borderId="13" xfId="0" applyFont="1" applyBorder="1" applyAlignment="1" applyProtection="1">
      <alignment horizontal="left" indent="1"/>
      <protection locked="0"/>
    </xf>
    <xf numFmtId="169" fontId="0" fillId="0" borderId="35" xfId="0" applyNumberFormat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wrapText="1"/>
      <protection locked="0"/>
    </xf>
    <xf numFmtId="169" fontId="0" fillId="0" borderId="41" xfId="0" applyNumberFormat="1" applyBorder="1" applyProtection="1">
      <protection locked="0"/>
    </xf>
    <xf numFmtId="169" fontId="0" fillId="0" borderId="15" xfId="0" applyNumberFormat="1" applyBorder="1" applyAlignment="1" applyProtection="1">
      <alignment wrapText="1"/>
      <protection locked="0"/>
    </xf>
    <xf numFmtId="169" fontId="53" fillId="0" borderId="43" xfId="0" applyNumberFormat="1" applyFont="1" applyBorder="1" applyProtection="1">
      <protection locked="0"/>
    </xf>
    <xf numFmtId="169" fontId="53" fillId="0" borderId="15" xfId="0" applyNumberFormat="1" applyFont="1" applyBorder="1" applyAlignment="1" applyProtection="1">
      <alignment wrapText="1"/>
      <protection locked="0"/>
    </xf>
    <xf numFmtId="169" fontId="53" fillId="0" borderId="41" xfId="0" applyNumberFormat="1" applyFont="1" applyBorder="1" applyProtection="1">
      <protection locked="0"/>
    </xf>
    <xf numFmtId="169" fontId="53" fillId="0" borderId="16" xfId="0" applyNumberFormat="1" applyFont="1" applyBorder="1" applyAlignment="1" applyProtection="1">
      <alignment wrapText="1"/>
      <protection locked="0"/>
    </xf>
    <xf numFmtId="169" fontId="0" fillId="0" borderId="35" xfId="0" applyNumberFormat="1" applyBorder="1" applyProtection="1">
      <protection locked="0"/>
    </xf>
    <xf numFmtId="169" fontId="53" fillId="0" borderId="0" xfId="0" applyNumberFormat="1" applyFont="1" applyProtection="1">
      <protection locked="0"/>
    </xf>
    <xf numFmtId="169" fontId="53" fillId="0" borderId="35" xfId="0" applyNumberFormat="1" applyFont="1" applyBorder="1" applyProtection="1">
      <protection locked="0"/>
    </xf>
    <xf numFmtId="49" fontId="9" fillId="0" borderId="13" xfId="0" applyNumberFormat="1" applyFont="1" applyBorder="1" applyAlignment="1" applyProtection="1">
      <alignment horizontal="left" vertical="top" wrapText="1" indent="2"/>
      <protection locked="0"/>
    </xf>
    <xf numFmtId="169" fontId="9" fillId="0" borderId="35" xfId="0" applyNumberFormat="1" applyFont="1" applyBorder="1" applyProtection="1">
      <protection locked="0"/>
    </xf>
    <xf numFmtId="169" fontId="0" fillId="0" borderId="15" xfId="0" applyNumberFormat="1" applyBorder="1" applyProtection="1">
      <protection locked="0"/>
    </xf>
    <xf numFmtId="169" fontId="48" fillId="0" borderId="0" xfId="0" applyNumberFormat="1" applyFont="1" applyProtection="1">
      <protection locked="0"/>
    </xf>
    <xf numFmtId="169" fontId="53" fillId="0" borderId="15" xfId="0" applyNumberFormat="1" applyFont="1" applyBorder="1" applyProtection="1">
      <protection locked="0"/>
    </xf>
    <xf numFmtId="169" fontId="48" fillId="0" borderId="35" xfId="0" applyNumberFormat="1" applyFont="1" applyBorder="1" applyProtection="1">
      <protection locked="0"/>
    </xf>
    <xf numFmtId="169" fontId="53" fillId="0" borderId="16" xfId="0" applyNumberFormat="1" applyFont="1" applyBorder="1" applyProtection="1">
      <protection locked="0"/>
    </xf>
    <xf numFmtId="169" fontId="0" fillId="0" borderId="36" xfId="0" applyNumberFormat="1" applyBorder="1" applyProtection="1">
      <protection locked="0"/>
    </xf>
    <xf numFmtId="169" fontId="0" fillId="0" borderId="67" xfId="0" applyNumberFormat="1" applyBorder="1" applyProtection="1">
      <protection locked="0"/>
    </xf>
    <xf numFmtId="169" fontId="0" fillId="0" borderId="16" xfId="0" applyNumberFormat="1" applyBorder="1" applyAlignment="1" applyProtection="1">
      <alignment wrapText="1"/>
      <protection locked="0"/>
    </xf>
    <xf numFmtId="0" fontId="61" fillId="29" borderId="37" xfId="0" applyFont="1" applyFill="1" applyBorder="1" applyAlignment="1" applyProtection="1">
      <alignment horizontal="left"/>
      <protection locked="0"/>
    </xf>
    <xf numFmtId="169" fontId="61" fillId="29" borderId="41" xfId="0" applyNumberFormat="1" applyFont="1" applyFill="1" applyBorder="1" applyAlignment="1" applyProtection="1">
      <alignment horizontal="center" wrapText="1"/>
      <protection locked="0"/>
    </xf>
    <xf numFmtId="169" fontId="61" fillId="29" borderId="43" xfId="0" applyNumberFormat="1" applyFont="1" applyFill="1" applyBorder="1" applyAlignment="1" applyProtection="1">
      <alignment horizontal="right" wrapText="1"/>
      <protection locked="0"/>
    </xf>
    <xf numFmtId="169" fontId="37" fillId="29" borderId="41" xfId="0" applyNumberFormat="1" applyFont="1" applyFill="1" applyBorder="1" applyProtection="1">
      <protection locked="0"/>
    </xf>
    <xf numFmtId="169" fontId="61" fillId="29" borderId="21" xfId="0" applyNumberFormat="1" applyFont="1" applyFill="1" applyBorder="1" applyAlignment="1" applyProtection="1">
      <alignment horizontal="right" wrapText="1"/>
      <protection locked="0"/>
    </xf>
    <xf numFmtId="169" fontId="37" fillId="29" borderId="42" xfId="0" applyNumberFormat="1" applyFont="1" applyFill="1" applyBorder="1" applyProtection="1">
      <protection locked="0"/>
    </xf>
    <xf numFmtId="169" fontId="61" fillId="29" borderId="11" xfId="0" applyNumberFormat="1" applyFont="1" applyFill="1" applyBorder="1" applyAlignment="1" applyProtection="1">
      <alignment horizontal="right" wrapText="1"/>
      <protection locked="0"/>
    </xf>
    <xf numFmtId="169" fontId="37" fillId="29" borderId="43" xfId="0" applyNumberFormat="1" applyFont="1" applyFill="1" applyBorder="1" applyProtection="1">
      <protection locked="0"/>
    </xf>
    <xf numFmtId="169" fontId="37" fillId="29" borderId="71" xfId="0" applyNumberFormat="1" applyFont="1" applyFill="1" applyBorder="1" applyProtection="1">
      <protection locked="0"/>
    </xf>
    <xf numFmtId="169" fontId="61" fillId="29" borderId="1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67" fillId="0" borderId="36" xfId="46" applyFont="1" applyBorder="1" applyAlignment="1" applyProtection="1">
      <alignment horizontal="center" wrapText="1"/>
      <protection locked="0"/>
    </xf>
    <xf numFmtId="0" fontId="53" fillId="0" borderId="67" xfId="46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 indent="1"/>
      <protection locked="0"/>
    </xf>
    <xf numFmtId="169" fontId="53" fillId="0" borderId="0" xfId="46" applyNumberFormat="1" applyFont="1" applyAlignment="1" applyProtection="1">
      <alignment wrapText="1"/>
      <protection locked="0"/>
    </xf>
    <xf numFmtId="169" fontId="53" fillId="0" borderId="1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Protection="1">
      <protection locked="0"/>
    </xf>
    <xf numFmtId="0" fontId="39" fillId="32" borderId="94" xfId="0" applyFont="1" applyFill="1" applyBorder="1" applyAlignment="1" applyProtection="1">
      <alignment horizontal="right" wrapText="1"/>
      <protection locked="0"/>
    </xf>
    <xf numFmtId="0" fontId="68" fillId="0" borderId="13" xfId="45" applyFont="1" applyBorder="1" applyAlignment="1" applyProtection="1">
      <alignment horizontal="left" indent="2"/>
      <protection locked="0"/>
    </xf>
    <xf numFmtId="169" fontId="9" fillId="0" borderId="35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Alignment="1" applyProtection="1">
      <alignment wrapText="1"/>
      <protection locked="0"/>
    </xf>
    <xf numFmtId="0" fontId="35" fillId="32" borderId="94" xfId="0" applyFont="1" applyFill="1" applyBorder="1" applyAlignment="1" applyProtection="1">
      <alignment wrapText="1"/>
      <protection locked="0"/>
    </xf>
    <xf numFmtId="169" fontId="53" fillId="0" borderId="16" xfId="46" applyNumberFormat="1" applyFont="1" applyBorder="1" applyProtection="1">
      <protection locked="0"/>
    </xf>
    <xf numFmtId="169" fontId="48" fillId="0" borderId="0" xfId="46" applyNumberFormat="1" applyFont="1" applyAlignment="1" applyProtection="1">
      <alignment wrapText="1"/>
      <protection locked="0"/>
    </xf>
    <xf numFmtId="0" fontId="75" fillId="32" borderId="94" xfId="0" applyFont="1" applyFill="1" applyBorder="1" applyAlignment="1" applyProtection="1">
      <alignment horizontal="right" wrapText="1"/>
      <protection locked="0"/>
    </xf>
    <xf numFmtId="0" fontId="39" fillId="0" borderId="0" xfId="0" applyFont="1" applyProtection="1">
      <protection locked="0"/>
    </xf>
    <xf numFmtId="0" fontId="63" fillId="29" borderId="58" xfId="46" applyFont="1" applyFill="1" applyBorder="1" applyAlignment="1" applyProtection="1">
      <alignment horizontal="left"/>
      <protection locked="0"/>
    </xf>
    <xf numFmtId="169" fontId="63" fillId="29" borderId="72" xfId="46" applyNumberFormat="1" applyFont="1" applyFill="1" applyBorder="1" applyAlignment="1" applyProtection="1">
      <alignment horizontal="center" wrapText="1"/>
      <protection locked="0"/>
    </xf>
    <xf numFmtId="169" fontId="63" fillId="29" borderId="81" xfId="46" applyNumberFormat="1" applyFont="1" applyFill="1" applyBorder="1" applyAlignment="1" applyProtection="1">
      <alignment horizontal="right" wrapText="1"/>
      <protection locked="0"/>
    </xf>
    <xf numFmtId="169" fontId="63" fillId="29" borderId="60" xfId="46" applyNumberFormat="1" applyFont="1" applyFill="1" applyBorder="1" applyAlignment="1" applyProtection="1">
      <alignment horizontal="right" wrapText="1"/>
      <protection locked="0"/>
    </xf>
    <xf numFmtId="169" fontId="63" fillId="29" borderId="59" xfId="46" applyNumberFormat="1" applyFont="1" applyFill="1" applyBorder="1" applyAlignment="1" applyProtection="1">
      <alignment horizontal="right" wrapText="1"/>
      <protection locked="0"/>
    </xf>
    <xf numFmtId="0" fontId="53" fillId="0" borderId="36" xfId="45" applyFont="1" applyBorder="1" applyAlignment="1" applyProtection="1">
      <alignment horizont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35" xfId="0" applyFont="1" applyBorder="1" applyAlignment="1" applyProtection="1">
      <alignment horizontal="center"/>
      <protection locked="0"/>
    </xf>
    <xf numFmtId="0" fontId="46" fillId="0" borderId="31" xfId="45" applyFont="1" applyBorder="1" applyAlignment="1" applyProtection="1">
      <alignment horizontal="left" indent="1"/>
      <protection locked="0"/>
    </xf>
    <xf numFmtId="169" fontId="1" fillId="0" borderId="41" xfId="45" applyNumberFormat="1" applyBorder="1" applyAlignment="1" applyProtection="1">
      <alignment horizontal="center" wrapText="1"/>
      <protection locked="0"/>
    </xf>
    <xf numFmtId="169" fontId="1" fillId="0" borderId="21" xfId="45" applyNumberFormat="1" applyBorder="1" applyProtection="1">
      <protection locked="0"/>
    </xf>
    <xf numFmtId="169" fontId="1" fillId="0" borderId="41" xfId="45" applyNumberFormat="1" applyBorder="1" applyProtection="1">
      <protection locked="0"/>
    </xf>
    <xf numFmtId="169" fontId="1" fillId="0" borderId="43" xfId="45" applyNumberFormat="1" applyBorder="1" applyProtection="1">
      <protection locked="0"/>
    </xf>
    <xf numFmtId="169" fontId="53" fillId="0" borderId="43" xfId="45" applyNumberFormat="1" applyFont="1" applyBorder="1" applyProtection="1">
      <protection locked="0"/>
    </xf>
    <xf numFmtId="169" fontId="53" fillId="0" borderId="33" xfId="45" applyNumberFormat="1" applyFont="1" applyBorder="1" applyProtection="1">
      <protection locked="0"/>
    </xf>
    <xf numFmtId="0" fontId="46" fillId="0" borderId="34" xfId="45" applyFont="1" applyBorder="1" applyAlignment="1" applyProtection="1">
      <alignment horizontal="left" indent="1"/>
      <protection locked="0"/>
    </xf>
    <xf numFmtId="0" fontId="48" fillId="0" borderId="34" xfId="45" applyFont="1" applyBorder="1" applyAlignment="1" applyProtection="1">
      <alignment horizontal="left" indent="2"/>
      <protection locked="0"/>
    </xf>
    <xf numFmtId="0" fontId="46" fillId="0" borderId="38" xfId="45" applyFont="1" applyBorder="1" applyAlignment="1" applyProtection="1">
      <alignment horizontal="left" indent="1"/>
      <protection locked="0"/>
    </xf>
    <xf numFmtId="169" fontId="1" fillId="0" borderId="36" xfId="45" applyNumberFormat="1" applyBorder="1" applyAlignment="1" applyProtection="1">
      <alignment horizontal="center" wrapText="1"/>
      <protection locked="0"/>
    </xf>
    <xf numFmtId="169" fontId="1" fillId="0" borderId="29" xfId="45" applyNumberFormat="1" applyBorder="1" applyProtection="1">
      <protection locked="0"/>
    </xf>
    <xf numFmtId="0" fontId="46" fillId="29" borderId="10" xfId="45" applyFont="1" applyFill="1" applyBorder="1" applyAlignment="1" applyProtection="1">
      <alignment horizontal="left"/>
      <protection locked="0"/>
    </xf>
    <xf numFmtId="169" fontId="61" fillId="29" borderId="42" xfId="45" applyNumberFormat="1" applyFont="1" applyFill="1" applyBorder="1" applyAlignment="1" applyProtection="1">
      <alignment horizontal="center" wrapText="1"/>
      <protection locked="0"/>
    </xf>
    <xf numFmtId="169" fontId="38" fillId="29" borderId="71" xfId="45" applyNumberFormat="1" applyFont="1" applyFill="1" applyBorder="1" applyProtection="1">
      <protection locked="0"/>
    </xf>
    <xf numFmtId="169" fontId="37" fillId="29" borderId="42" xfId="45" applyNumberFormat="1" applyFont="1" applyFill="1" applyBorder="1" applyProtection="1">
      <protection locked="0"/>
    </xf>
    <xf numFmtId="169" fontId="38" fillId="29" borderId="11" xfId="45" applyNumberFormat="1" applyFont="1" applyFill="1" applyBorder="1" applyProtection="1">
      <protection locked="0"/>
    </xf>
    <xf numFmtId="169" fontId="37" fillId="29" borderId="71" xfId="45" applyNumberFormat="1" applyFont="1" applyFill="1" applyBorder="1" applyProtection="1">
      <protection locked="0"/>
    </xf>
    <xf numFmtId="169" fontId="38" fillId="29" borderId="12" xfId="45" applyNumberFormat="1" applyFont="1" applyFill="1" applyBorder="1" applyProtection="1">
      <protection locked="0"/>
    </xf>
    <xf numFmtId="172" fontId="48" fillId="0" borderId="35" xfId="45" applyNumberFormat="1" applyFont="1" applyBorder="1" applyProtection="1">
      <protection locked="0"/>
    </xf>
    <xf numFmtId="2" fontId="34" fillId="0" borderId="95" xfId="0" applyNumberFormat="1" applyFont="1" applyBorder="1" applyAlignment="1">
      <alignment horizontal="right"/>
    </xf>
    <xf numFmtId="1" fontId="57" fillId="0" borderId="17" xfId="46" applyNumberFormat="1" applyFont="1" applyBorder="1"/>
    <xf numFmtId="1" fontId="57" fillId="0" borderId="17" xfId="46" applyNumberFormat="1" applyFont="1" applyBorder="1" applyProtection="1">
      <protection locked="0"/>
    </xf>
    <xf numFmtId="169" fontId="44" fillId="0" borderId="15" xfId="46" applyNumberFormat="1" applyFont="1" applyBorder="1" applyProtection="1">
      <protection locked="0"/>
    </xf>
    <xf numFmtId="169" fontId="53" fillId="0" borderId="33" xfId="46" applyNumberFormat="1" applyFont="1" applyBorder="1" applyProtection="1">
      <protection locked="0"/>
    </xf>
    <xf numFmtId="169" fontId="1" fillId="0" borderId="29" xfId="46" applyNumberFormat="1" applyBorder="1" applyProtection="1">
      <protection locked="0"/>
    </xf>
    <xf numFmtId="0" fontId="59" fillId="0" borderId="90" xfId="0" quotePrefix="1" applyFont="1" applyBorder="1" applyAlignment="1">
      <alignment horizontal="center"/>
    </xf>
    <xf numFmtId="0" fontId="1" fillId="0" borderId="36" xfId="46" applyBorder="1" applyAlignment="1" applyProtection="1">
      <alignment horizontal="center" vertical="top" wrapText="1"/>
      <protection locked="0"/>
    </xf>
    <xf numFmtId="0" fontId="67" fillId="0" borderId="67" xfId="0" applyFont="1" applyBorder="1" applyAlignment="1" applyProtection="1">
      <alignment horizontal="center" wrapText="1"/>
      <protection locked="0"/>
    </xf>
    <xf numFmtId="0" fontId="67" fillId="0" borderId="25" xfId="0" applyFont="1" applyBorder="1" applyAlignment="1" applyProtection="1">
      <alignment horizontal="center" wrapText="1"/>
      <protection locked="0"/>
    </xf>
    <xf numFmtId="0" fontId="67" fillId="0" borderId="29" xfId="0" applyFont="1" applyBorder="1" applyAlignment="1" applyProtection="1">
      <alignment horizontal="center" wrapText="1"/>
      <protection locked="0"/>
    </xf>
    <xf numFmtId="169" fontId="1" fillId="0" borderId="21" xfId="46" applyNumberFormat="1" applyBorder="1" applyAlignment="1" applyProtection="1">
      <alignment wrapText="1"/>
      <protection locked="0"/>
    </xf>
    <xf numFmtId="2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vertical="top" wrapText="1" indent="1" shrinkToFit="1"/>
      <protection locked="0"/>
    </xf>
    <xf numFmtId="169" fontId="64" fillId="0" borderId="35" xfId="46" applyNumberFormat="1" applyFont="1" applyBorder="1" applyAlignment="1" applyProtection="1">
      <alignment vertical="top" wrapText="1" shrinkToFit="1"/>
      <protection locked="0"/>
    </xf>
    <xf numFmtId="2" fontId="64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2" fontId="9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Protection="1">
      <protection locked="0"/>
    </xf>
    <xf numFmtId="2" fontId="1" fillId="0" borderId="16" xfId="46" applyNumberFormat="1" applyBorder="1" applyProtection="1">
      <protection locked="0"/>
    </xf>
    <xf numFmtId="2" fontId="1" fillId="0" borderId="15" xfId="46" applyNumberFormat="1" applyBorder="1" applyAlignment="1" applyProtection="1">
      <alignment wrapTex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0" fontId="64" fillId="0" borderId="35" xfId="46" applyFon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horizontal="left" vertical="top" wrapText="1" indent="1"/>
      <protection locked="0"/>
    </xf>
    <xf numFmtId="0" fontId="64" fillId="0" borderId="35" xfId="46" applyFont="1" applyBorder="1" applyAlignment="1" applyProtection="1">
      <alignment horizontal="left" vertical="top" wrapText="1"/>
      <protection locked="0"/>
    </xf>
    <xf numFmtId="0" fontId="7" fillId="0" borderId="13" xfId="46" applyFont="1" applyBorder="1" applyAlignment="1" applyProtection="1">
      <alignment horizontal="left" vertical="top" wrapText="1" shrinkToFit="1"/>
      <protection locked="0"/>
    </xf>
    <xf numFmtId="165" fontId="9" fillId="0" borderId="13" xfId="46" applyNumberFormat="1" applyFont="1" applyBorder="1" applyAlignment="1" applyProtection="1">
      <alignment horizontal="left" vertical="top" wrapText="1" indent="2" shrinkToFit="1"/>
      <protection locked="0"/>
    </xf>
    <xf numFmtId="169" fontId="9" fillId="0" borderId="36" xfId="46" applyNumberFormat="1" applyFont="1" applyBorder="1" applyAlignment="1" applyProtection="1">
      <alignment vertical="top" wrapText="1" shrinkToFit="1"/>
      <protection locked="0"/>
    </xf>
    <xf numFmtId="0" fontId="1" fillId="0" borderId="25" xfId="46" applyBorder="1" applyProtection="1">
      <protection locked="0"/>
    </xf>
    <xf numFmtId="169" fontId="9" fillId="0" borderId="67" xfId="46" applyNumberFormat="1" applyFont="1" applyBorder="1" applyAlignment="1" applyProtection="1">
      <alignment vertical="top" wrapText="1" shrinkToFit="1"/>
      <protection locked="0"/>
    </xf>
    <xf numFmtId="0" fontId="0" fillId="0" borderId="90" xfId="0" applyBorder="1"/>
    <xf numFmtId="49" fontId="1" fillId="0" borderId="37" xfId="0" applyNumberFormat="1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169" fontId="1" fillId="0" borderId="0" xfId="0" applyNumberFormat="1" applyFont="1" applyProtection="1">
      <protection locked="0"/>
    </xf>
    <xf numFmtId="169" fontId="10" fillId="0" borderId="0" xfId="0" applyNumberFormat="1" applyFont="1"/>
    <xf numFmtId="49" fontId="1" fillId="0" borderId="37" xfId="0" applyNumberFormat="1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170" fontId="1" fillId="0" borderId="90" xfId="29" applyNumberFormat="1" applyBorder="1"/>
    <xf numFmtId="0" fontId="1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9" fontId="1" fillId="0" borderId="15" xfId="0" applyNumberFormat="1" applyFont="1" applyBorder="1" applyAlignment="1">
      <alignment vertical="top" wrapText="1"/>
    </xf>
    <xf numFmtId="169" fontId="1" fillId="0" borderId="16" xfId="0" applyNumberFormat="1" applyFont="1" applyBorder="1" applyAlignment="1">
      <alignment vertical="top" wrapText="1"/>
    </xf>
    <xf numFmtId="168" fontId="0" fillId="0" borderId="90" xfId="0" applyNumberForma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1" fillId="0" borderId="90" xfId="0" applyFont="1" applyBorder="1" applyAlignment="1">
      <alignment vertical="center" wrapText="1"/>
    </xf>
    <xf numFmtId="0" fontId="1" fillId="0" borderId="31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69" fontId="1" fillId="0" borderId="20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wrapText="1"/>
    </xf>
    <xf numFmtId="169" fontId="1" fillId="0" borderId="14" xfId="0" applyNumberFormat="1" applyFont="1" applyBorder="1" applyAlignment="1">
      <alignment vertical="top" wrapText="1"/>
    </xf>
    <xf numFmtId="169" fontId="1" fillId="0" borderId="32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166" fontId="0" fillId="0" borderId="90" xfId="0" applyNumberFormat="1" applyBorder="1" applyAlignment="1">
      <alignment vertical="top" wrapText="1"/>
    </xf>
    <xf numFmtId="0" fontId="1" fillId="0" borderId="37" xfId="0" applyFont="1" applyBorder="1" applyAlignment="1">
      <alignment horizontal="left" vertical="top" wrapText="1" shrinkToFit="1"/>
    </xf>
    <xf numFmtId="0" fontId="1" fillId="0" borderId="20" xfId="0" applyFont="1" applyBorder="1" applyAlignment="1">
      <alignment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 shrinkToFit="1"/>
    </xf>
    <xf numFmtId="169" fontId="1" fillId="0" borderId="15" xfId="0" applyNumberFormat="1" applyFont="1" applyBorder="1" applyAlignment="1">
      <alignment vertical="top" wrapText="1" shrinkToFit="1"/>
    </xf>
    <xf numFmtId="169" fontId="10" fillId="0" borderId="0" xfId="0" applyNumberFormat="1" applyFont="1" applyAlignment="1">
      <alignment vertical="top" wrapText="1" shrinkToFit="1"/>
    </xf>
    <xf numFmtId="169" fontId="1" fillId="0" borderId="16" xfId="0" applyNumberFormat="1" applyFont="1" applyBorder="1" applyAlignment="1">
      <alignment vertical="top" wrapText="1" shrinkToFit="1"/>
    </xf>
    <xf numFmtId="0" fontId="1" fillId="0" borderId="28" xfId="0" applyFont="1" applyBorder="1" applyAlignment="1">
      <alignment horizontal="left" vertical="top" wrapText="1" shrinkToFit="1"/>
    </xf>
    <xf numFmtId="0" fontId="1" fillId="0" borderId="19" xfId="0" applyFont="1" applyBorder="1" applyAlignment="1">
      <alignment vertical="top" wrapText="1" shrinkToFit="1"/>
    </xf>
    <xf numFmtId="0" fontId="1" fillId="0" borderId="38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vertical="top" wrapText="1" shrinkToFit="1"/>
    </xf>
    <xf numFmtId="169" fontId="1" fillId="0" borderId="21" xfId="0" applyNumberFormat="1" applyFont="1" applyBorder="1" applyAlignment="1">
      <alignment vertical="top" wrapText="1" shrinkToFit="1"/>
    </xf>
    <xf numFmtId="0" fontId="1" fillId="0" borderId="35" xfId="0" applyFont="1" applyBorder="1" applyAlignment="1">
      <alignment horizontal="left" vertical="top" wrapText="1" shrinkToFit="1"/>
    </xf>
    <xf numFmtId="169" fontId="1" fillId="0" borderId="14" xfId="0" applyNumberFormat="1" applyFont="1" applyBorder="1" applyAlignment="1">
      <alignment vertical="top" wrapText="1" shrinkToFit="1"/>
    </xf>
    <xf numFmtId="0" fontId="1" fillId="0" borderId="36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vertical="top" wrapText="1" shrinkToFit="1"/>
    </xf>
    <xf numFmtId="166" fontId="1" fillId="0" borderId="20" xfId="0" applyNumberFormat="1" applyFont="1" applyBorder="1" applyAlignment="1">
      <alignment vertical="top" wrapText="1" shrinkToFit="1"/>
    </xf>
    <xf numFmtId="169" fontId="1" fillId="0" borderId="39" xfId="0" applyNumberFormat="1" applyFont="1" applyBorder="1" applyAlignment="1">
      <alignment vertical="top" wrapText="1" shrinkToFit="1"/>
    </xf>
    <xf numFmtId="0" fontId="1" fillId="0" borderId="34" xfId="0" applyFont="1" applyBorder="1" applyAlignment="1">
      <alignment vertical="top" wrapText="1" shrinkToFit="1"/>
    </xf>
    <xf numFmtId="166" fontId="1" fillId="0" borderId="14" xfId="0" applyNumberFormat="1" applyFont="1" applyBorder="1" applyAlignment="1">
      <alignment vertical="top" wrapText="1" shrinkToFit="1"/>
    </xf>
    <xf numFmtId="169" fontId="1" fillId="0" borderId="32" xfId="0" applyNumberFormat="1" applyFont="1" applyBorder="1" applyAlignment="1">
      <alignment vertical="top" wrapText="1" shrinkToFit="1"/>
    </xf>
    <xf numFmtId="0" fontId="1" fillId="0" borderId="13" xfId="0" applyFont="1" applyBorder="1" applyAlignment="1">
      <alignment vertical="top" wrapText="1" shrinkToFit="1"/>
    </xf>
    <xf numFmtId="0" fontId="1" fillId="0" borderId="28" xfId="0" applyFont="1" applyBorder="1" applyAlignment="1">
      <alignment vertical="top" wrapText="1" shrinkToFit="1"/>
    </xf>
    <xf numFmtId="0" fontId="1" fillId="0" borderId="19" xfId="0" applyFont="1" applyBorder="1" applyAlignment="1">
      <alignment horizontal="left" vertical="top" wrapText="1" shrinkToFit="1"/>
    </xf>
    <xf numFmtId="169" fontId="1" fillId="0" borderId="25" xfId="0" applyNumberFormat="1" applyFont="1" applyBorder="1" applyAlignment="1">
      <alignment vertical="top" wrapText="1" shrinkToFit="1"/>
    </xf>
    <xf numFmtId="169" fontId="1" fillId="0" borderId="29" xfId="0" applyNumberFormat="1" applyFont="1" applyBorder="1" applyAlignment="1">
      <alignment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0" fontId="1" fillId="0" borderId="34" xfId="0" applyFont="1" applyBorder="1" applyAlignment="1">
      <alignment horizontal="left" vertical="top" wrapText="1" shrinkToFit="1"/>
    </xf>
    <xf numFmtId="169" fontId="0" fillId="0" borderId="90" xfId="0" applyNumberFormat="1" applyBorder="1" applyAlignment="1">
      <alignment vertical="top" wrapText="1" shrinkToFit="1"/>
    </xf>
    <xf numFmtId="0" fontId="1" fillId="0" borderId="90" xfId="46" applyBorder="1" applyProtection="1">
      <protection locked="0"/>
    </xf>
    <xf numFmtId="169" fontId="1" fillId="0" borderId="11" xfId="0" applyNumberFormat="1" applyFont="1" applyBorder="1" applyAlignment="1">
      <alignment vertical="top"/>
    </xf>
    <xf numFmtId="169" fontId="1" fillId="0" borderId="18" xfId="0" applyNumberFormat="1" applyFont="1" applyBorder="1" applyAlignment="1">
      <alignment vertical="top"/>
    </xf>
    <xf numFmtId="169" fontId="1" fillId="0" borderId="20" xfId="0" applyNumberFormat="1" applyFont="1" applyBorder="1"/>
    <xf numFmtId="169" fontId="1" fillId="0" borderId="39" xfId="0" applyNumberFormat="1" applyFont="1" applyBorder="1"/>
    <xf numFmtId="169" fontId="1" fillId="0" borderId="14" xfId="0" applyNumberFormat="1" applyFont="1" applyBorder="1"/>
    <xf numFmtId="169" fontId="1" fillId="0" borderId="32" xfId="28" applyNumberFormat="1" applyBorder="1" applyAlignment="1">
      <alignment horizontal="right"/>
    </xf>
    <xf numFmtId="43" fontId="1" fillId="0" borderId="13" xfId="28" applyBorder="1"/>
    <xf numFmtId="169" fontId="1" fillId="0" borderId="16" xfId="0" applyNumberFormat="1" applyFont="1" applyBorder="1" applyAlignment="1">
      <alignment vertical="top"/>
    </xf>
    <xf numFmtId="169" fontId="1" fillId="0" borderId="29" xfId="0" applyNumberFormat="1" applyFont="1" applyBorder="1" applyAlignment="1">
      <alignment vertical="top"/>
    </xf>
    <xf numFmtId="169" fontId="1" fillId="0" borderId="3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169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9" fontId="1" fillId="0" borderId="25" xfId="0" applyNumberFormat="1" applyFont="1" applyBorder="1" applyAlignment="1">
      <alignment vertical="top"/>
    </xf>
    <xf numFmtId="169" fontId="1" fillId="0" borderId="14" xfId="0" applyNumberFormat="1" applyFont="1" applyBorder="1" applyAlignment="1">
      <alignment vertical="top"/>
    </xf>
    <xf numFmtId="169" fontId="1" fillId="0" borderId="32" xfId="0" applyNumberFormat="1" applyFont="1" applyBorder="1" applyAlignment="1">
      <alignment vertical="top"/>
    </xf>
    <xf numFmtId="169" fontId="1" fillId="0" borderId="21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169" fontId="1" fillId="0" borderId="24" xfId="0" applyNumberFormat="1" applyFont="1" applyBorder="1" applyAlignment="1">
      <alignment vertical="top"/>
    </xf>
    <xf numFmtId="169" fontId="1" fillId="0" borderId="90" xfId="0" applyNumberFormat="1" applyFont="1" applyBorder="1" applyAlignment="1">
      <alignment vertical="top"/>
    </xf>
    <xf numFmtId="168" fontId="1" fillId="0" borderId="0" xfId="46" applyNumberFormat="1" applyProtection="1">
      <protection locked="0"/>
    </xf>
    <xf numFmtId="169" fontId="9" fillId="0" borderId="35" xfId="46" applyNumberFormat="1" applyFont="1" applyBorder="1" applyAlignment="1" applyProtection="1">
      <alignment horizontal="center" wrapText="1"/>
      <protection locked="0"/>
    </xf>
    <xf numFmtId="169" fontId="38" fillId="29" borderId="43" xfId="46" applyNumberFormat="1" applyFont="1" applyFill="1" applyBorder="1" applyProtection="1">
      <protection locked="0"/>
    </xf>
    <xf numFmtId="169" fontId="38" fillId="29" borderId="33" xfId="46" applyNumberFormat="1" applyFont="1" applyFill="1" applyBorder="1" applyAlignment="1" applyProtection="1">
      <alignment horizontal="right" wrapText="1"/>
      <protection locked="0"/>
    </xf>
    <xf numFmtId="0" fontId="38" fillId="29" borderId="37" xfId="46" applyFont="1" applyFill="1" applyBorder="1" applyAlignment="1" applyProtection="1">
      <alignment horizontal="left"/>
      <protection locked="0"/>
    </xf>
    <xf numFmtId="169" fontId="38" fillId="29" borderId="41" xfId="46" applyNumberFormat="1" applyFont="1" applyFill="1" applyBorder="1" applyAlignment="1" applyProtection="1">
      <alignment horizontal="center" wrapText="1"/>
      <protection locked="0"/>
    </xf>
    <xf numFmtId="169" fontId="38" fillId="29" borderId="21" xfId="46" applyNumberFormat="1" applyFont="1" applyFill="1" applyBorder="1" applyAlignment="1" applyProtection="1">
      <alignment horizontal="right" wrapText="1"/>
      <protection locked="0"/>
    </xf>
    <xf numFmtId="169" fontId="38" fillId="29" borderId="41" xfId="46" applyNumberFormat="1" applyFont="1" applyFill="1" applyBorder="1" applyProtection="1">
      <protection locked="0"/>
    </xf>
    <xf numFmtId="8" fontId="1" fillId="0" borderId="0" xfId="45" applyNumberFormat="1" applyProtection="1">
      <protection locked="0"/>
    </xf>
    <xf numFmtId="0" fontId="7" fillId="0" borderId="0" xfId="45" applyFont="1" applyProtection="1">
      <protection locked="0"/>
    </xf>
    <xf numFmtId="8" fontId="7" fillId="0" borderId="0" xfId="45" applyNumberFormat="1" applyFont="1" applyProtection="1">
      <protection locked="0"/>
    </xf>
    <xf numFmtId="0" fontId="57" fillId="0" borderId="0" xfId="46" applyFont="1" applyAlignment="1" applyProtection="1">
      <alignment horizontal="left" vertical="center" wrapText="1"/>
      <protection locked="0"/>
    </xf>
    <xf numFmtId="0" fontId="57" fillId="0" borderId="16" xfId="46" applyFont="1" applyBorder="1" applyAlignment="1" applyProtection="1">
      <alignment horizontal="left" vertical="center" wrapText="1"/>
      <protection locked="0"/>
    </xf>
    <xf numFmtId="0" fontId="50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8" fillId="0" borderId="0" xfId="46" applyFont="1" applyAlignment="1">
      <alignment horizontal="left"/>
    </xf>
    <xf numFmtId="0" fontId="57" fillId="0" borderId="43" xfId="46" applyFont="1" applyBorder="1" applyAlignment="1">
      <alignment horizontal="left"/>
    </xf>
    <xf numFmtId="0" fontId="57" fillId="0" borderId="0" xfId="46" applyFont="1" applyAlignment="1">
      <alignment horizontal="left" wrapText="1"/>
    </xf>
    <xf numFmtId="0" fontId="55" fillId="0" borderId="42" xfId="46" applyFont="1" applyBorder="1" applyAlignment="1">
      <alignment horizontal="center"/>
    </xf>
    <xf numFmtId="0" fontId="55" fillId="0" borderId="71" xfId="46" applyFont="1" applyBorder="1" applyAlignment="1">
      <alignment horizontal="center"/>
    </xf>
    <xf numFmtId="0" fontId="55" fillId="0" borderId="11" xfId="46" applyFont="1" applyBorder="1" applyAlignment="1">
      <alignment horizontal="center"/>
    </xf>
    <xf numFmtId="0" fontId="55" fillId="0" borderId="42" xfId="46" quotePrefix="1" applyFont="1" applyBorder="1" applyAlignment="1">
      <alignment horizontal="center" vertical="center"/>
    </xf>
    <xf numFmtId="0" fontId="55" fillId="0" borderId="71" xfId="46" quotePrefix="1" applyFont="1" applyBorder="1" applyAlignment="1">
      <alignment horizontal="center" vertical="center"/>
    </xf>
    <xf numFmtId="0" fontId="55" fillId="0" borderId="11" xfId="46" quotePrefix="1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9" fillId="0" borderId="49" xfId="0" quotePrefix="1" applyFont="1" applyBorder="1" applyAlignment="1">
      <alignment horizontal="center"/>
    </xf>
    <xf numFmtId="0" fontId="59" fillId="0" borderId="50" xfId="0" quotePrefix="1" applyFont="1" applyBorder="1" applyAlignment="1">
      <alignment horizontal="center"/>
    </xf>
    <xf numFmtId="0" fontId="59" fillId="0" borderId="70" xfId="0" quotePrefix="1" applyFont="1" applyBorder="1" applyAlignment="1">
      <alignment horizontal="center"/>
    </xf>
    <xf numFmtId="0" fontId="76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46" fillId="0" borderId="80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0" fontId="4" fillId="29" borderId="49" xfId="46" applyFont="1" applyFill="1" applyBorder="1" applyAlignment="1" applyProtection="1">
      <alignment horizontal="center" vertical="center" wrapText="1"/>
      <protection locked="0"/>
    </xf>
    <xf numFmtId="0" fontId="4" fillId="29" borderId="50" xfId="46" applyFont="1" applyFill="1" applyBorder="1" applyAlignment="1" applyProtection="1">
      <alignment horizontal="center" vertical="center" wrapText="1"/>
      <protection locked="0"/>
    </xf>
    <xf numFmtId="0" fontId="4" fillId="29" borderId="70" xfId="46" applyFont="1" applyFill="1" applyBorder="1" applyAlignment="1" applyProtection="1">
      <alignment horizontal="center" vertical="center" wrapText="1"/>
      <protection locked="0"/>
    </xf>
    <xf numFmtId="167" fontId="7" fillId="0" borderId="79" xfId="46" applyNumberFormat="1" applyFont="1" applyBorder="1" applyAlignment="1" applyProtection="1">
      <alignment horizontal="center" wrapText="1"/>
      <protection locked="0"/>
    </xf>
    <xf numFmtId="167" fontId="7" fillId="0" borderId="84" xfId="46" applyNumberFormat="1" applyFont="1" applyBorder="1" applyAlignment="1" applyProtection="1">
      <alignment horizontal="center" wrapText="1"/>
      <protection locked="0"/>
    </xf>
    <xf numFmtId="167" fontId="7" fillId="0" borderId="52" xfId="46" applyNumberFormat="1" applyFont="1" applyBorder="1" applyAlignment="1" applyProtection="1">
      <alignment horizontal="center" wrapText="1"/>
      <protection locked="0"/>
    </xf>
    <xf numFmtId="0" fontId="7" fillId="0" borderId="79" xfId="46" applyFont="1" applyBorder="1" applyAlignment="1" applyProtection="1">
      <alignment horizontal="center" wrapText="1"/>
      <protection locked="0"/>
    </xf>
    <xf numFmtId="0" fontId="7" fillId="0" borderId="52" xfId="46" applyFont="1" applyBorder="1" applyAlignment="1" applyProtection="1">
      <alignment horizontal="center" wrapText="1"/>
      <protection locked="0"/>
    </xf>
    <xf numFmtId="167" fontId="7" fillId="0" borderId="57" xfId="46" applyNumberFormat="1" applyFont="1" applyBorder="1" applyAlignment="1" applyProtection="1">
      <alignment horizontal="center" wrapText="1"/>
      <protection locked="0"/>
    </xf>
    <xf numFmtId="0" fontId="57" fillId="0" borderId="13" xfId="46" applyFont="1" applyBorder="1" applyAlignment="1" applyProtection="1">
      <alignment horizontal="left" vertical="center" wrapText="1"/>
      <protection locked="0"/>
    </xf>
    <xf numFmtId="0" fontId="57" fillId="0" borderId="0" xfId="46" applyFont="1" applyAlignment="1" applyProtection="1">
      <alignment horizontal="left" vertical="center" wrapText="1"/>
      <protection locked="0"/>
    </xf>
    <xf numFmtId="0" fontId="57" fillId="0" borderId="27" xfId="46" applyFont="1" applyBorder="1" applyAlignment="1" applyProtection="1">
      <alignment horizontal="left" vertical="center" wrapText="1"/>
      <protection locked="0"/>
    </xf>
    <xf numFmtId="0" fontId="57" fillId="0" borderId="24" xfId="46" applyFont="1" applyBorder="1" applyAlignment="1" applyProtection="1">
      <alignment horizontal="left" vertical="center" wrapText="1"/>
      <protection locked="0"/>
    </xf>
    <xf numFmtId="0" fontId="57" fillId="0" borderId="90" xfId="46" applyFont="1" applyBorder="1" applyAlignment="1" applyProtection="1">
      <alignment horizontal="left" vertical="center" wrapText="1"/>
      <protection locked="0"/>
    </xf>
    <xf numFmtId="0" fontId="57" fillId="0" borderId="56" xfId="46" applyFont="1" applyBorder="1" applyAlignment="1" applyProtection="1">
      <alignment horizontal="left" vertical="center" wrapText="1"/>
      <protection locked="0"/>
    </xf>
    <xf numFmtId="0" fontId="57" fillId="0" borderId="52" xfId="46" applyFont="1" applyBorder="1" applyAlignment="1" applyProtection="1">
      <alignment horizontal="left" vertical="center" wrapText="1"/>
      <protection locked="0"/>
    </xf>
    <xf numFmtId="0" fontId="57" fillId="0" borderId="57" xfId="46" applyFont="1" applyBorder="1" applyAlignment="1" applyProtection="1">
      <alignment horizontal="left" vertical="center" wrapText="1"/>
      <protection locked="0"/>
    </xf>
    <xf numFmtId="0" fontId="51" fillId="0" borderId="0" xfId="46" applyFont="1" applyAlignment="1" applyProtection="1">
      <alignment wrapText="1"/>
      <protection locked="0"/>
    </xf>
    <xf numFmtId="0" fontId="46" fillId="0" borderId="79" xfId="46" applyFont="1" applyBorder="1" applyAlignment="1" applyProtection="1">
      <alignment horizontal="center" wrapText="1"/>
      <protection locked="0"/>
    </xf>
    <xf numFmtId="0" fontId="46" fillId="0" borderId="84" xfId="46" applyFont="1" applyBorder="1" applyAlignment="1" applyProtection="1">
      <alignment horizontal="center" wrapText="1"/>
      <protection locked="0"/>
    </xf>
    <xf numFmtId="0" fontId="60" fillId="29" borderId="49" xfId="46" applyFont="1" applyFill="1" applyBorder="1" applyAlignment="1" applyProtection="1">
      <alignment horizontal="center" vertical="center" wrapText="1"/>
      <protection locked="0"/>
    </xf>
    <xf numFmtId="0" fontId="60" fillId="29" borderId="50" xfId="46" applyFont="1" applyFill="1" applyBorder="1" applyAlignment="1" applyProtection="1">
      <alignment horizontal="center" vertical="center" wrapText="1"/>
      <protection locked="0"/>
    </xf>
    <xf numFmtId="0" fontId="60" fillId="29" borderId="70" xfId="46" applyFont="1" applyFill="1" applyBorder="1" applyAlignment="1" applyProtection="1">
      <alignment horizontal="center" vertical="center" wrapText="1"/>
      <protection locked="0"/>
    </xf>
    <xf numFmtId="0" fontId="46" fillId="0" borderId="52" xfId="0" applyFont="1" applyBorder="1" applyAlignment="1" applyProtection="1">
      <alignment horizontal="center" wrapText="1"/>
      <protection locked="0"/>
    </xf>
    <xf numFmtId="0" fontId="46" fillId="0" borderId="57" xfId="0" applyFont="1" applyBorder="1" applyAlignment="1" applyProtection="1">
      <alignment horizontal="center" wrapText="1"/>
      <protection locked="0"/>
    </xf>
    <xf numFmtId="0" fontId="62" fillId="29" borderId="49" xfId="45" applyFont="1" applyFill="1" applyBorder="1" applyAlignment="1" applyProtection="1">
      <alignment horizontal="center" vertical="center" wrapText="1"/>
      <protection locked="0"/>
    </xf>
    <xf numFmtId="0" fontId="62" fillId="29" borderId="50" xfId="45" applyFont="1" applyFill="1" applyBorder="1" applyAlignment="1" applyProtection="1">
      <alignment horizontal="center" vertical="center" wrapText="1"/>
      <protection locked="0"/>
    </xf>
    <xf numFmtId="0" fontId="62" fillId="29" borderId="70" xfId="45" applyFont="1" applyFill="1" applyBorder="1" applyAlignment="1" applyProtection="1">
      <alignment horizontal="center" vertical="center" wrapText="1"/>
      <protection locked="0"/>
    </xf>
    <xf numFmtId="0" fontId="46" fillId="0" borderId="79" xfId="0" applyFont="1" applyBorder="1" applyAlignment="1" applyProtection="1">
      <alignment horizontal="center" wrapText="1"/>
      <protection locked="0"/>
    </xf>
    <xf numFmtId="0" fontId="46" fillId="0" borderId="84" xfId="0" applyFont="1" applyBorder="1" applyAlignment="1" applyProtection="1">
      <alignment horizontal="center" wrapText="1"/>
      <protection locked="0"/>
    </xf>
    <xf numFmtId="0" fontId="7" fillId="0" borderId="79" xfId="0" applyFont="1" applyBorder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wrapText="1"/>
      <protection locked="0"/>
    </xf>
    <xf numFmtId="0" fontId="52" fillId="0" borderId="35" xfId="45" applyFont="1" applyBorder="1" applyAlignment="1" applyProtection="1">
      <alignment horizontal="center" wrapText="1"/>
      <protection locked="0"/>
    </xf>
    <xf numFmtId="0" fontId="52" fillId="0" borderId="15" xfId="45" applyFont="1" applyBorder="1" applyAlignment="1" applyProtection="1">
      <alignment horizont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57" xfId="0" applyFont="1" applyBorder="1" applyAlignment="1" applyProtection="1">
      <alignment horizontal="center" wrapText="1"/>
      <protection locked="0"/>
    </xf>
    <xf numFmtId="0" fontId="60" fillId="29" borderId="49" xfId="0" applyFont="1" applyFill="1" applyBorder="1" applyAlignment="1" applyProtection="1">
      <alignment horizontal="center" vertical="center" wrapText="1"/>
      <protection locked="0"/>
    </xf>
    <xf numFmtId="0" fontId="60" fillId="29" borderId="50" xfId="0" applyFont="1" applyFill="1" applyBorder="1" applyAlignment="1" applyProtection="1">
      <alignment horizontal="center" vertical="center" wrapText="1"/>
      <protection locked="0"/>
    </xf>
    <xf numFmtId="0" fontId="60" fillId="29" borderId="70" xfId="0" applyFont="1" applyFill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60" xfId="0" applyFont="1" applyBorder="1" applyAlignment="1" applyProtection="1">
      <alignment horizontal="left"/>
      <protection locked="0"/>
    </xf>
    <xf numFmtId="0" fontId="9" fillId="0" borderId="5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6" fontId="7" fillId="0" borderId="42" xfId="0" applyNumberFormat="1" applyFont="1" applyBorder="1" applyAlignment="1">
      <alignment horizontal="center" vertical="top"/>
    </xf>
    <xf numFmtId="166" fontId="7" fillId="0" borderId="12" xfId="0" applyNumberFormat="1" applyFont="1" applyBorder="1" applyAlignment="1">
      <alignment horizontal="center" vertical="top"/>
    </xf>
    <xf numFmtId="166" fontId="4" fillId="24" borderId="56" xfId="0" applyNumberFormat="1" applyFont="1" applyFill="1" applyBorder="1" applyAlignment="1">
      <alignment horizontal="center" vertical="top" wrapText="1"/>
    </xf>
    <xf numFmtId="166" fontId="4" fillId="24" borderId="52" xfId="0" applyNumberFormat="1" applyFont="1" applyFill="1" applyBorder="1" applyAlignment="1">
      <alignment horizontal="center" vertical="top" wrapText="1"/>
    </xf>
    <xf numFmtId="166" fontId="4" fillId="24" borderId="57" xfId="0" applyNumberFormat="1" applyFont="1" applyFill="1" applyBorder="1" applyAlignment="1">
      <alignment horizontal="center" vertical="top" wrapText="1"/>
    </xf>
    <xf numFmtId="166" fontId="38" fillId="24" borderId="28" xfId="0" applyNumberFormat="1" applyFont="1" applyFill="1" applyBorder="1" applyAlignment="1">
      <alignment horizontal="center" vertical="top" wrapText="1"/>
    </xf>
    <xf numFmtId="166" fontId="38" fillId="24" borderId="67" xfId="0" applyNumberFormat="1" applyFont="1" applyFill="1" applyBorder="1" applyAlignment="1">
      <alignment horizontal="center" vertical="top" wrapText="1"/>
    </xf>
    <xf numFmtId="166" fontId="38" fillId="24" borderId="2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6" fontId="4" fillId="24" borderId="61" xfId="0" applyNumberFormat="1" applyFont="1" applyFill="1" applyBorder="1" applyAlignment="1">
      <alignment horizontal="center" vertical="top" wrapText="1"/>
    </xf>
    <xf numFmtId="166" fontId="5" fillId="24" borderId="62" xfId="0" applyNumberFormat="1" applyFont="1" applyFill="1" applyBorder="1" applyAlignment="1">
      <alignment horizontal="center" vertical="top" wrapText="1"/>
    </xf>
    <xf numFmtId="166" fontId="5" fillId="24" borderId="6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66" fontId="6" fillId="0" borderId="42" xfId="0" applyNumberFormat="1" applyFont="1" applyBorder="1" applyAlignment="1">
      <alignment horizontal="center" vertical="top"/>
    </xf>
    <xf numFmtId="166" fontId="6" fillId="0" borderId="12" xfId="0" applyNumberFormat="1" applyFont="1" applyBorder="1" applyAlignment="1">
      <alignment horizontal="center" vertical="top"/>
    </xf>
    <xf numFmtId="0" fontId="62" fillId="29" borderId="49" xfId="46" applyFont="1" applyFill="1" applyBorder="1" applyAlignment="1" applyProtection="1">
      <alignment horizontal="center" vertical="center" wrapText="1"/>
      <protection locked="0"/>
    </xf>
    <xf numFmtId="0" fontId="62" fillId="29" borderId="50" xfId="46" applyFont="1" applyFill="1" applyBorder="1" applyAlignment="1" applyProtection="1">
      <alignment horizontal="center" vertical="center" wrapText="1"/>
      <protection locked="0"/>
    </xf>
    <xf numFmtId="0" fontId="62" fillId="29" borderId="70" xfId="46" applyFont="1" applyFill="1" applyBorder="1" applyAlignment="1" applyProtection="1">
      <alignment horizontal="center" vertical="center" wrapText="1"/>
      <protection locked="0"/>
    </xf>
    <xf numFmtId="0" fontId="52" fillId="0" borderId="35" xfId="46" applyFont="1" applyBorder="1" applyAlignment="1" applyProtection="1">
      <alignment horizontal="center" wrapText="1"/>
      <protection locked="0"/>
    </xf>
    <xf numFmtId="0" fontId="52" fillId="0" borderId="15" xfId="46" applyFont="1" applyBorder="1" applyAlignment="1" applyProtection="1">
      <alignment horizontal="center" wrapText="1"/>
      <protection locked="0"/>
    </xf>
    <xf numFmtId="167" fontId="7" fillId="0" borderId="35" xfId="46" applyNumberFormat="1" applyFont="1" applyBorder="1" applyAlignment="1" applyProtection="1">
      <alignment horizontal="center" wrapText="1"/>
      <protection locked="0"/>
    </xf>
    <xf numFmtId="167" fontId="7" fillId="0" borderId="0" xfId="46" applyNumberFormat="1" applyFont="1" applyAlignment="1" applyProtection="1">
      <alignment horizontal="center" wrapText="1"/>
      <protection locked="0"/>
    </xf>
    <xf numFmtId="0" fontId="57" fillId="0" borderId="37" xfId="45" applyFont="1" applyBorder="1" applyAlignment="1" applyProtection="1">
      <alignment horizontal="left" wrapText="1"/>
      <protection locked="0"/>
    </xf>
    <xf numFmtId="0" fontId="57" fillId="0" borderId="43" xfId="45" applyFont="1" applyBorder="1" applyAlignment="1" applyProtection="1">
      <alignment horizontal="left" wrapText="1"/>
      <protection locked="0"/>
    </xf>
    <xf numFmtId="0" fontId="57" fillId="0" borderId="33" xfId="45" applyFont="1" applyBorder="1" applyAlignment="1" applyProtection="1">
      <alignment horizontal="left" wrapText="1"/>
      <protection locked="0"/>
    </xf>
    <xf numFmtId="0" fontId="57" fillId="0" borderId="27" xfId="45" applyFont="1" applyBorder="1" applyAlignment="1" applyProtection="1">
      <alignment horizontal="left" wrapText="1"/>
      <protection locked="0"/>
    </xf>
    <xf numFmtId="0" fontId="57" fillId="0" borderId="24" xfId="45" applyFont="1" applyBorder="1" applyAlignment="1" applyProtection="1">
      <alignment horizontal="left" wrapText="1"/>
      <protection locked="0"/>
    </xf>
    <xf numFmtId="0" fontId="57" fillId="0" borderId="90" xfId="45" applyFont="1" applyBorder="1" applyAlignment="1" applyProtection="1">
      <alignment horizontal="left" wrapText="1"/>
      <protection locked="0"/>
    </xf>
    <xf numFmtId="0" fontId="1" fillId="0" borderId="13" xfId="45" applyBorder="1" applyAlignment="1" applyProtection="1">
      <alignment horizontal="center"/>
      <protection locked="0"/>
    </xf>
    <xf numFmtId="0" fontId="1" fillId="0" borderId="0" xfId="45" applyAlignment="1" applyProtection="1">
      <alignment horizontal="center"/>
      <protection locked="0"/>
    </xf>
    <xf numFmtId="0" fontId="7" fillId="0" borderId="13" xfId="45" applyFont="1" applyBorder="1" applyAlignment="1" applyProtection="1">
      <alignment horizontal="center" wrapText="1"/>
      <protection locked="0"/>
    </xf>
    <xf numFmtId="0" fontId="7" fillId="0" borderId="0" xfId="45" applyFont="1" applyAlignment="1" applyProtection="1">
      <alignment horizontal="center" wrapText="1"/>
      <protection locked="0"/>
    </xf>
    <xf numFmtId="0" fontId="60" fillId="29" borderId="49" xfId="45" applyFont="1" applyFill="1" applyBorder="1" applyAlignment="1" applyProtection="1">
      <alignment horizontal="center" vertical="center" wrapText="1"/>
      <protection locked="0"/>
    </xf>
    <xf numFmtId="0" fontId="60" fillId="29" borderId="50" xfId="45" applyFont="1" applyFill="1" applyBorder="1" applyAlignment="1" applyProtection="1">
      <alignment horizontal="center" vertical="center" wrapText="1"/>
      <protection locked="0"/>
    </xf>
    <xf numFmtId="0" fontId="60" fillId="29" borderId="70" xfId="45" applyFont="1" applyFill="1" applyBorder="1" applyAlignment="1" applyProtection="1">
      <alignment horizontal="center" vertical="center" wrapText="1"/>
      <protection locked="0"/>
    </xf>
    <xf numFmtId="166" fontId="4" fillId="24" borderId="56" xfId="45" applyNumberFormat="1" applyFont="1" applyFill="1" applyBorder="1" applyAlignment="1">
      <alignment horizontal="center" vertical="top" wrapText="1"/>
    </xf>
    <xf numFmtId="166" fontId="4" fillId="24" borderId="52" xfId="45" applyNumberFormat="1" applyFont="1" applyFill="1" applyBorder="1" applyAlignment="1">
      <alignment horizontal="center" vertical="top" wrapText="1"/>
    </xf>
    <xf numFmtId="166" fontId="4" fillId="24" borderId="57" xfId="45" applyNumberFormat="1" applyFont="1" applyFill="1" applyBorder="1" applyAlignment="1">
      <alignment horizontal="center" vertical="top" wrapText="1"/>
    </xf>
    <xf numFmtId="0" fontId="11" fillId="0" borderId="49" xfId="45" applyFont="1" applyBorder="1" applyAlignment="1" applyProtection="1">
      <alignment horizontal="left" vertical="top" wrapText="1"/>
      <protection locked="0"/>
    </xf>
    <xf numFmtId="0" fontId="11" fillId="0" borderId="50" xfId="45" applyFont="1" applyBorder="1" applyAlignment="1" applyProtection="1">
      <alignment horizontal="left" vertical="top" wrapText="1"/>
      <protection locked="0"/>
    </xf>
    <xf numFmtId="0" fontId="11" fillId="0" borderId="70" xfId="45" applyFont="1" applyBorder="1" applyAlignment="1" applyProtection="1">
      <alignment horizontal="left" vertical="top" wrapText="1"/>
      <protection locked="0"/>
    </xf>
    <xf numFmtId="0" fontId="38" fillId="24" borderId="74" xfId="45" applyFont="1" applyFill="1" applyBorder="1" applyAlignment="1">
      <alignment horizontal="left" vertical="top" wrapText="1"/>
    </xf>
    <xf numFmtId="0" fontId="38" fillId="24" borderId="75" xfId="45" applyFont="1" applyFill="1" applyBorder="1" applyAlignment="1">
      <alignment horizontal="left" vertical="top" wrapText="1"/>
    </xf>
    <xf numFmtId="0" fontId="7" fillId="0" borderId="31" xfId="45" applyFont="1" applyBorder="1" applyAlignment="1">
      <alignment horizontal="center" vertical="top" wrapText="1"/>
    </xf>
    <xf numFmtId="0" fontId="7" fillId="0" borderId="38" xfId="45" applyFont="1" applyBorder="1" applyAlignment="1">
      <alignment horizontal="center" vertical="top" wrapText="1"/>
    </xf>
    <xf numFmtId="0" fontId="7" fillId="0" borderId="20" xfId="45" applyFont="1" applyBorder="1" applyAlignment="1">
      <alignment horizontal="center" vertical="top" wrapText="1"/>
    </xf>
    <xf numFmtId="0" fontId="7" fillId="0" borderId="19" xfId="45" applyFont="1" applyBorder="1" applyAlignment="1">
      <alignment horizontal="center" vertical="top" wrapText="1"/>
    </xf>
    <xf numFmtId="166" fontId="7" fillId="0" borderId="67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center" vertical="top"/>
    </xf>
    <xf numFmtId="166" fontId="38" fillId="24" borderId="28" xfId="45" applyNumberFormat="1" applyFont="1" applyFill="1" applyBorder="1" applyAlignment="1">
      <alignment horizontal="center" vertical="top" wrapText="1"/>
    </xf>
    <xf numFmtId="166" fontId="38" fillId="24" borderId="67" xfId="45" applyNumberFormat="1" applyFont="1" applyFill="1" applyBorder="1" applyAlignment="1">
      <alignment horizontal="center" vertical="top" wrapText="1"/>
    </xf>
    <xf numFmtId="166" fontId="38" fillId="24" borderId="29" xfId="45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6" fontId="6" fillId="0" borderId="4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166" fontId="7" fillId="0" borderId="36" xfId="46" applyNumberFormat="1" applyFont="1" applyBorder="1" applyAlignment="1">
      <alignment horizontal="center" vertical="top" wrapText="1"/>
    </xf>
    <xf numFmtId="166" fontId="7" fillId="0" borderId="29" xfId="46" applyNumberFormat="1" applyFont="1" applyBorder="1" applyAlignment="1">
      <alignment horizontal="center" vertical="top" wrapText="1"/>
    </xf>
    <xf numFmtId="166" fontId="4" fillId="24" borderId="56" xfId="46" applyNumberFormat="1" applyFont="1" applyFill="1" applyBorder="1" applyAlignment="1">
      <alignment horizontal="center" vertical="top" wrapText="1"/>
    </xf>
    <xf numFmtId="166" fontId="4" fillId="24" borderId="52" xfId="46" applyNumberFormat="1" applyFont="1" applyFill="1" applyBorder="1" applyAlignment="1">
      <alignment horizontal="center" vertical="top" wrapText="1"/>
    </xf>
    <xf numFmtId="166" fontId="4" fillId="24" borderId="57" xfId="46" applyNumberFormat="1" applyFont="1" applyFill="1" applyBorder="1" applyAlignment="1">
      <alignment horizontal="center" vertical="top" wrapText="1"/>
    </xf>
    <xf numFmtId="0" fontId="38" fillId="24" borderId="64" xfId="46" applyFont="1" applyFill="1" applyBorder="1" applyAlignment="1">
      <alignment horizontal="left" vertical="top" wrapText="1"/>
    </xf>
    <xf numFmtId="0" fontId="38" fillId="24" borderId="65" xfId="46" applyFont="1" applyFill="1" applyBorder="1" applyAlignment="1">
      <alignment horizontal="left" vertical="top" wrapText="1"/>
    </xf>
    <xf numFmtId="0" fontId="7" fillId="0" borderId="34" xfId="46" applyFont="1" applyBorder="1" applyAlignment="1">
      <alignment horizontal="center" vertical="top" wrapText="1"/>
    </xf>
    <xf numFmtId="0" fontId="7" fillId="0" borderId="38" xfId="46" applyFont="1" applyBorder="1" applyAlignment="1">
      <alignment horizontal="center" vertical="top" wrapText="1"/>
    </xf>
    <xf numFmtId="0" fontId="7" fillId="0" borderId="14" xfId="46" applyFont="1" applyBorder="1" applyAlignment="1">
      <alignment horizontal="center" vertical="top" wrapText="1"/>
    </xf>
    <xf numFmtId="0" fontId="7" fillId="0" borderId="19" xfId="46" applyFont="1" applyBorder="1" applyAlignment="1">
      <alignment horizontal="center" vertical="top" wrapText="1"/>
    </xf>
    <xf numFmtId="166" fontId="38" fillId="24" borderId="28" xfId="46" applyNumberFormat="1" applyFont="1" applyFill="1" applyBorder="1" applyAlignment="1">
      <alignment horizontal="center" vertical="top" wrapText="1"/>
    </xf>
    <xf numFmtId="166" fontId="38" fillId="24" borderId="67" xfId="46" applyNumberFormat="1" applyFont="1" applyFill="1" applyBorder="1" applyAlignment="1">
      <alignment horizontal="center" vertical="top" wrapText="1"/>
    </xf>
    <xf numFmtId="166" fontId="38" fillId="24" borderId="29" xfId="4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166" fontId="5" fillId="24" borderId="61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39" fillId="0" borderId="0" xfId="46" applyFont="1" applyAlignment="1" applyProtection="1">
      <alignment wrapText="1"/>
      <protection locked="0"/>
    </xf>
    <xf numFmtId="0" fontId="1" fillId="0" borderId="0" xfId="46" applyAlignment="1" applyProtection="1">
      <alignment wrapText="1"/>
      <protection locked="0"/>
    </xf>
    <xf numFmtId="166" fontId="4" fillId="24" borderId="56" xfId="46" applyNumberFormat="1" applyFont="1" applyFill="1" applyBorder="1" applyAlignment="1">
      <alignment horizontal="center" vertical="top" wrapText="1" shrinkToFit="1"/>
    </xf>
    <xf numFmtId="166" fontId="4" fillId="24" borderId="52" xfId="46" applyNumberFormat="1" applyFont="1" applyFill="1" applyBorder="1" applyAlignment="1">
      <alignment horizontal="center" vertical="top" wrapText="1" shrinkToFit="1"/>
    </xf>
    <xf numFmtId="166" fontId="4" fillId="24" borderId="57" xfId="46" applyNumberFormat="1" applyFont="1" applyFill="1" applyBorder="1" applyAlignment="1">
      <alignment horizontal="center" vertical="top" wrapText="1" shrinkToFit="1"/>
    </xf>
    <xf numFmtId="0" fontId="38" fillId="24" borderId="64" xfId="46" applyFont="1" applyFill="1" applyBorder="1" applyAlignment="1">
      <alignment horizontal="left" vertical="top" wrapText="1" shrinkToFit="1"/>
    </xf>
    <xf numFmtId="0" fontId="38" fillId="24" borderId="65" xfId="46" applyFont="1" applyFill="1" applyBorder="1" applyAlignment="1">
      <alignment horizontal="left" vertical="top" wrapText="1" shrinkToFit="1"/>
    </xf>
    <xf numFmtId="166" fontId="38" fillId="24" borderId="27" xfId="46" applyNumberFormat="1" applyFont="1" applyFill="1" applyBorder="1" applyAlignment="1">
      <alignment horizontal="center" vertical="top" wrapText="1" shrinkToFit="1"/>
    </xf>
    <xf numFmtId="166" fontId="38" fillId="24" borderId="24" xfId="46" applyNumberFormat="1" applyFont="1" applyFill="1" applyBorder="1" applyAlignment="1">
      <alignment horizontal="center" vertical="top" wrapText="1" shrinkToFit="1"/>
    </xf>
    <xf numFmtId="166" fontId="38" fillId="24" borderId="90" xfId="46" applyNumberFormat="1" applyFont="1" applyFill="1" applyBorder="1" applyAlignment="1">
      <alignment horizontal="center" vertical="top" wrapText="1" shrinkToFit="1"/>
    </xf>
    <xf numFmtId="166" fontId="4" fillId="24" borderId="61" xfId="0" applyNumberFormat="1" applyFont="1" applyFill="1" applyBorder="1" applyAlignment="1">
      <alignment horizontal="center" vertical="top" wrapText="1" shrinkToFit="1"/>
    </xf>
    <xf numFmtId="166" fontId="5" fillId="24" borderId="62" xfId="0" applyNumberFormat="1" applyFont="1" applyFill="1" applyBorder="1" applyAlignment="1">
      <alignment horizontal="center" vertical="top" wrapText="1" shrinkToFit="1"/>
    </xf>
    <xf numFmtId="166" fontId="5" fillId="24" borderId="63" xfId="0" applyNumberFormat="1" applyFont="1" applyFill="1" applyBorder="1" applyAlignment="1">
      <alignment horizontal="center" vertical="top" wrapText="1" shrinkToFit="1"/>
    </xf>
    <xf numFmtId="0" fontId="45" fillId="0" borderId="0" xfId="0" applyFont="1" applyAlignment="1">
      <alignment horizontal="center"/>
    </xf>
    <xf numFmtId="0" fontId="38" fillId="24" borderId="74" xfId="46" applyFont="1" applyFill="1" applyBorder="1" applyAlignment="1">
      <alignment horizontal="left" vertical="top"/>
    </xf>
    <xf numFmtId="0" fontId="38" fillId="24" borderId="73" xfId="46" applyFont="1" applyFill="1" applyBorder="1" applyAlignment="1">
      <alignment horizontal="left" vertical="top"/>
    </xf>
    <xf numFmtId="169" fontId="7" fillId="0" borderId="42" xfId="46" applyNumberFormat="1" applyFont="1" applyBorder="1" applyAlignment="1">
      <alignment horizontal="center" vertical="top"/>
    </xf>
    <xf numFmtId="169" fontId="7" fillId="0" borderId="12" xfId="46" applyNumberFormat="1" applyFont="1" applyBorder="1" applyAlignment="1">
      <alignment horizontal="center" vertical="top"/>
    </xf>
    <xf numFmtId="0" fontId="7" fillId="0" borderId="35" xfId="46" applyFont="1" applyBorder="1" applyAlignment="1">
      <alignment horizontal="center" vertical="top"/>
    </xf>
    <xf numFmtId="0" fontId="7" fillId="0" borderId="36" xfId="46" applyFont="1" applyBorder="1" applyAlignment="1">
      <alignment horizontal="center" vertical="top"/>
    </xf>
    <xf numFmtId="166" fontId="38" fillId="24" borderId="28" xfId="46" applyNumberFormat="1" applyFont="1" applyFill="1" applyBorder="1" applyAlignment="1">
      <alignment horizontal="center" vertical="top" wrapText="1" shrinkToFit="1"/>
    </xf>
    <xf numFmtId="166" fontId="38" fillId="24" borderId="67" xfId="46" applyNumberFormat="1" applyFont="1" applyFill="1" applyBorder="1" applyAlignment="1">
      <alignment horizontal="center" vertical="top" wrapText="1" shrinkToFit="1"/>
    </xf>
    <xf numFmtId="166" fontId="38" fillId="24" borderId="29" xfId="46" applyNumberFormat="1" applyFont="1" applyFill="1" applyBorder="1" applyAlignment="1">
      <alignment horizontal="center" vertical="top" wrapText="1" shrinkToFit="1"/>
    </xf>
    <xf numFmtId="0" fontId="4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6" fillId="0" borderId="42" xfId="0" applyNumberFormat="1" applyFont="1" applyBorder="1" applyAlignment="1">
      <alignment horizontal="center" vertical="top"/>
    </xf>
    <xf numFmtId="169" fontId="6" fillId="0" borderId="12" xfId="0" applyNumberFormat="1" applyFont="1" applyBorder="1" applyAlignment="1">
      <alignment horizontal="center" vertical="top"/>
    </xf>
    <xf numFmtId="0" fontId="1" fillId="0" borderId="27" xfId="46" applyBorder="1" applyAlignment="1" applyProtection="1">
      <alignment horizontal="left" vertical="top" wrapText="1"/>
      <protection locked="0"/>
    </xf>
    <xf numFmtId="0" fontId="1" fillId="0" borderId="24" xfId="46" applyBorder="1" applyAlignment="1" applyProtection="1">
      <alignment horizontal="left" vertical="top" wrapText="1"/>
      <protection locked="0"/>
    </xf>
    <xf numFmtId="0" fontId="1" fillId="0" borderId="90" xfId="46" applyBorder="1" applyAlignment="1" applyProtection="1">
      <alignment horizontal="left" vertical="top" wrapText="1"/>
      <protection locked="0"/>
    </xf>
    <xf numFmtId="0" fontId="7" fillId="0" borderId="31" xfId="46" applyFont="1" applyBorder="1" applyAlignment="1">
      <alignment horizontal="center" vertical="top" wrapText="1"/>
    </xf>
    <xf numFmtId="0" fontId="7" fillId="0" borderId="20" xfId="46" applyFont="1" applyBorder="1" applyAlignment="1">
      <alignment horizontal="center" vertical="top" wrapText="1"/>
    </xf>
    <xf numFmtId="166" fontId="7" fillId="0" borderId="42" xfId="46" applyNumberFormat="1" applyFont="1" applyBorder="1" applyAlignment="1">
      <alignment horizontal="center" vertical="top" wrapText="1"/>
    </xf>
    <xf numFmtId="166" fontId="7" fillId="0" borderId="12" xfId="46" applyNumberFormat="1" applyFont="1" applyBorder="1" applyAlignment="1">
      <alignment horizontal="center" vertical="top" wrapText="1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0" xfId="46" applyAlignment="1" applyProtection="1">
      <alignment horizontal="left" vertical="top" wrapText="1"/>
      <protection locked="0"/>
    </xf>
    <xf numFmtId="0" fontId="1" fillId="0" borderId="16" xfId="46" applyBorder="1" applyAlignment="1" applyProtection="1">
      <alignment horizontal="left" vertical="top" wrapText="1"/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0" xfId="46" applyAlignment="1" applyProtection="1">
      <alignment horizontal="left" wrapText="1"/>
      <protection locked="0"/>
    </xf>
    <xf numFmtId="0" fontId="1" fillId="0" borderId="16" xfId="46" applyBorder="1" applyAlignment="1" applyProtection="1">
      <alignment horizontal="left" wrapText="1"/>
      <protection locked="0"/>
    </xf>
    <xf numFmtId="0" fontId="11" fillId="0" borderId="64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  <xf numFmtId="166" fontId="7" fillId="0" borderId="35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0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15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16" xfId="46" applyNumberFormat="1" applyFont="1" applyBorder="1" applyAlignment="1" applyProtection="1">
      <alignment horizontal="center" vertical="top" wrapText="1" shrinkToFit="1"/>
      <protection locked="0"/>
    </xf>
    <xf numFmtId="166" fontId="4" fillId="24" borderId="49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50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70" xfId="46" applyNumberFormat="1" applyFont="1" applyFill="1" applyBorder="1" applyAlignment="1" applyProtection="1">
      <alignment horizontal="center" vertical="center" wrapText="1" shrinkToFit="1"/>
      <protection locked="0"/>
    </xf>
    <xf numFmtId="169" fontId="1" fillId="0" borderId="0" xfId="46" applyNumberFormat="1" applyBorder="1" applyAlignment="1" applyProtection="1">
      <alignment wrapText="1"/>
      <protection locked="0"/>
    </xf>
    <xf numFmtId="169" fontId="1" fillId="0" borderId="0" xfId="46" applyNumberFormat="1" applyBorder="1" applyProtection="1">
      <protection locked="0"/>
    </xf>
    <xf numFmtId="2" fontId="1" fillId="0" borderId="0" xfId="46" applyNumberFormat="1" applyBorder="1" applyProtection="1">
      <protection locked="0"/>
    </xf>
    <xf numFmtId="169" fontId="1" fillId="0" borderId="16" xfId="46" applyNumberFormat="1" applyBorder="1" applyAlignment="1" applyProtection="1">
      <alignment wrapText="1"/>
      <protection locked="0"/>
    </xf>
    <xf numFmtId="169" fontId="1" fillId="0" borderId="0" xfId="46" applyNumberFormat="1" applyBorder="1" applyAlignment="1" applyProtection="1">
      <alignment vertical="top" wrapText="1" shrinkToFit="1"/>
      <protection locked="0"/>
    </xf>
    <xf numFmtId="169" fontId="64" fillId="0" borderId="0" xfId="46" applyNumberFormat="1" applyFont="1" applyBorder="1" applyAlignment="1" applyProtection="1">
      <alignment vertical="top" wrapText="1" shrinkToFit="1"/>
      <protection locked="0"/>
    </xf>
    <xf numFmtId="2" fontId="64" fillId="0" borderId="0" xfId="46" applyNumberFormat="1" applyFont="1" applyBorder="1" applyAlignment="1" applyProtection="1">
      <alignment vertical="top" wrapText="1" shrinkToFit="1"/>
      <protection locked="0"/>
    </xf>
    <xf numFmtId="0" fontId="1" fillId="0" borderId="0" xfId="46" applyBorder="1" applyProtection="1">
      <protection locked="0"/>
    </xf>
    <xf numFmtId="169" fontId="9" fillId="0" borderId="0" xfId="46" applyNumberFormat="1" applyFont="1" applyBorder="1" applyAlignment="1" applyProtection="1">
      <alignment vertical="top" wrapText="1" shrinkToFit="1"/>
      <protection locked="0"/>
    </xf>
    <xf numFmtId="2" fontId="9" fillId="0" borderId="0" xfId="46" applyNumberFormat="1" applyFont="1" applyBorder="1" applyAlignment="1" applyProtection="1">
      <alignment vertical="top" wrapText="1" shrinkToFit="1"/>
      <protection locked="0"/>
    </xf>
    <xf numFmtId="169" fontId="7" fillId="0" borderId="0" xfId="46" applyNumberFormat="1" applyFont="1" applyBorder="1" applyAlignment="1" applyProtection="1">
      <alignment horizontal="center" wrapText="1"/>
      <protection locked="0"/>
    </xf>
    <xf numFmtId="2" fontId="1" fillId="0" borderId="0" xfId="46" applyNumberFormat="1" applyBorder="1" applyAlignment="1" applyProtection="1">
      <alignment wrapText="1"/>
      <protection locked="0"/>
    </xf>
    <xf numFmtId="0" fontId="57" fillId="0" borderId="58" xfId="46" applyFont="1" applyBorder="1" applyAlignment="1" applyProtection="1">
      <alignment horizontal="left" wrapText="1"/>
      <protection locked="0"/>
    </xf>
    <xf numFmtId="0" fontId="58" fillId="0" borderId="60" xfId="46" applyFont="1" applyBorder="1" applyAlignment="1" applyProtection="1">
      <alignment horizontal="left" wrapText="1"/>
      <protection locked="0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3 2" xfId="48" xr:uid="{00000000-0005-0000-0000-000022000000}"/>
    <cellStyle name="Heading 4" xfId="35" builtinId="19" customBuiltin="1"/>
    <cellStyle name="Hyperlink" xfId="47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9000000}"/>
    <cellStyle name="Normal 2 2" xfId="46" xr:uid="{00000000-0005-0000-0000-00002A000000}"/>
    <cellStyle name="Normal 3" xfId="45" xr:uid="{00000000-0005-0000-0000-00002B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CCFF"/>
      <color rgb="FFFF6600"/>
      <color rgb="FF33CC33"/>
      <color rgb="FF00CC99"/>
      <color rgb="FF00CC00"/>
      <color rgb="FFFFCC00"/>
      <color rgb="FF006600"/>
      <color rgb="FF00CC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</xdr:colOff>
      <xdr:row>18</xdr:row>
      <xdr:rowOff>144780</xdr:rowOff>
    </xdr:from>
    <xdr:to>
      <xdr:col>7</xdr:col>
      <xdr:colOff>491490</xdr:colOff>
      <xdr:row>25</xdr:row>
      <xdr:rowOff>139065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1115" y="3135630"/>
          <a:ext cx="2286000" cy="112776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problems or questions contact: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Alex Hettinger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Management &amp; Budget</a:t>
          </a:r>
          <a:endParaRPr lang="en-US">
            <a:effectLst/>
          </a:endParaRPr>
        </a:p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ahettinger@omb.eop.gov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202-395-3811</a:t>
          </a:r>
          <a:endParaRPr lang="en-US"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</xdr:colOff>
      <xdr:row>7</xdr:row>
      <xdr:rowOff>125730</xdr:rowOff>
    </xdr:from>
    <xdr:to>
      <xdr:col>9</xdr:col>
      <xdr:colOff>36195</xdr:colOff>
      <xdr:row>11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13020" y="1335405"/>
          <a:ext cx="3048000" cy="6553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For technical help</a:t>
          </a:r>
          <a:r>
            <a:rPr lang="en-US" baseline="0">
              <a:effectLst/>
            </a:rPr>
            <a:t> </a:t>
          </a:r>
          <a:r>
            <a:rPr lang="en-US">
              <a:effectLst/>
            </a:rPr>
            <a:t>with the MAX community direct-editing feature, please email MAX</a:t>
          </a:r>
          <a:r>
            <a:rPr lang="en-US" baseline="0">
              <a:effectLst/>
            </a:rPr>
            <a:t> support:</a:t>
          </a:r>
          <a:br>
            <a:rPr lang="en-US">
              <a:effectLst/>
            </a:rPr>
          </a:b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DL-OMB-MAX-Community@ds.eop.gov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E36"/>
  <sheetViews>
    <sheetView workbookViewId="0">
      <selection activeCell="D39" sqref="D39"/>
    </sheetView>
  </sheetViews>
  <sheetFormatPr defaultRowHeight="12.75" x14ac:dyDescent="0.2"/>
  <cols>
    <col min="1" max="1" width="14.28515625" customWidth="1"/>
    <col min="2" max="2" width="5.140625" customWidth="1"/>
    <col min="3" max="3" width="49" customWidth="1"/>
    <col min="4" max="4" width="7.7109375" bestFit="1" customWidth="1"/>
  </cols>
  <sheetData>
    <row r="1" spans="1:4" ht="13.5" thickBot="1" x14ac:dyDescent="0.25"/>
    <row r="2" spans="1:4" x14ac:dyDescent="0.2">
      <c r="A2" s="773" t="s">
        <v>0</v>
      </c>
      <c r="B2" s="405" t="s">
        <v>1</v>
      </c>
    </row>
    <row r="3" spans="1:4" x14ac:dyDescent="0.2">
      <c r="A3" s="774"/>
      <c r="B3" s="405" t="s">
        <v>2</v>
      </c>
    </row>
    <row r="4" spans="1:4" ht="13.5" thickBot="1" x14ac:dyDescent="0.25">
      <c r="A4" s="775"/>
      <c r="B4" s="405" t="s">
        <v>3</v>
      </c>
      <c r="D4" s="406" t="s">
        <v>4</v>
      </c>
    </row>
    <row r="5" spans="1:4" x14ac:dyDescent="0.2">
      <c r="A5" s="407"/>
      <c r="B5" s="405" t="s">
        <v>5</v>
      </c>
    </row>
    <row r="6" spans="1:4" ht="13.5" thickBot="1" x14ac:dyDescent="0.25">
      <c r="A6" s="407"/>
    </row>
    <row r="7" spans="1:4" ht="16.5" thickBot="1" x14ac:dyDescent="0.3">
      <c r="B7" s="408" t="s">
        <v>6</v>
      </c>
      <c r="C7" s="409"/>
    </row>
    <row r="8" spans="1:4" x14ac:dyDescent="0.2">
      <c r="B8" s="410"/>
      <c r="C8" s="411"/>
    </row>
    <row r="9" spans="1:4" x14ac:dyDescent="0.2">
      <c r="B9" s="410" t="s">
        <v>7</v>
      </c>
      <c r="C9" s="411"/>
    </row>
    <row r="10" spans="1:4" x14ac:dyDescent="0.2">
      <c r="B10" s="56"/>
      <c r="C10" s="412" t="s">
        <v>8</v>
      </c>
    </row>
    <row r="11" spans="1:4" x14ac:dyDescent="0.2">
      <c r="B11" s="56"/>
      <c r="C11" s="412" t="s">
        <v>9</v>
      </c>
    </row>
    <row r="12" spans="1:4" x14ac:dyDescent="0.2">
      <c r="B12" s="56"/>
      <c r="C12" s="422" t="s">
        <v>10</v>
      </c>
    </row>
    <row r="13" spans="1:4" x14ac:dyDescent="0.2">
      <c r="B13" s="410"/>
      <c r="C13" s="411"/>
    </row>
    <row r="14" spans="1:4" x14ac:dyDescent="0.2">
      <c r="B14" s="410" t="s">
        <v>11</v>
      </c>
      <c r="C14" s="411"/>
    </row>
    <row r="15" spans="1:4" x14ac:dyDescent="0.2">
      <c r="B15" s="56"/>
      <c r="C15" s="413" t="s">
        <v>12</v>
      </c>
    </row>
    <row r="16" spans="1:4" x14ac:dyDescent="0.2">
      <c r="B16" s="56"/>
      <c r="C16" s="413" t="s">
        <v>13</v>
      </c>
      <c r="D16" s="414" t="s">
        <v>14</v>
      </c>
    </row>
    <row r="17" spans="2:5" x14ac:dyDescent="0.2">
      <c r="B17" s="56"/>
      <c r="C17" s="411"/>
    </row>
    <row r="18" spans="2:5" x14ac:dyDescent="0.2">
      <c r="B18" s="410" t="s">
        <v>15</v>
      </c>
      <c r="C18" s="411"/>
    </row>
    <row r="19" spans="2:5" x14ac:dyDescent="0.2">
      <c r="B19" s="56"/>
      <c r="C19" s="411"/>
    </row>
    <row r="20" spans="2:5" x14ac:dyDescent="0.2">
      <c r="B20" s="410" t="s">
        <v>16</v>
      </c>
      <c r="C20" s="411"/>
    </row>
    <row r="21" spans="2:5" x14ac:dyDescent="0.2">
      <c r="B21" s="56"/>
      <c r="C21" s="411"/>
    </row>
    <row r="22" spans="2:5" x14ac:dyDescent="0.2">
      <c r="B22" s="410" t="s">
        <v>17</v>
      </c>
      <c r="C22" s="411"/>
    </row>
    <row r="23" spans="2:5" x14ac:dyDescent="0.2">
      <c r="B23" s="56"/>
      <c r="C23" s="415" t="s">
        <v>18</v>
      </c>
    </row>
    <row r="24" spans="2:5" x14ac:dyDescent="0.2">
      <c r="B24" s="56"/>
      <c r="C24" s="411"/>
    </row>
    <row r="25" spans="2:5" x14ac:dyDescent="0.2">
      <c r="B25" s="410" t="s">
        <v>19</v>
      </c>
      <c r="C25" s="411"/>
    </row>
    <row r="26" spans="2:5" ht="13.5" thickBot="1" x14ac:dyDescent="0.25">
      <c r="B26" s="416"/>
      <c r="C26" s="672"/>
      <c r="E26" s="417"/>
    </row>
    <row r="27" spans="2:5" x14ac:dyDescent="0.2">
      <c r="B27" s="405"/>
    </row>
    <row r="28" spans="2:5" ht="5.45" customHeight="1" x14ac:dyDescent="0.2"/>
    <row r="30" spans="2:5" x14ac:dyDescent="0.2">
      <c r="C30" s="405"/>
    </row>
    <row r="31" spans="2:5" x14ac:dyDescent="0.2">
      <c r="C31" s="405"/>
    </row>
    <row r="32" spans="2:5" ht="7.9" customHeight="1" x14ac:dyDescent="0.2"/>
    <row r="33" spans="2:3" x14ac:dyDescent="0.2">
      <c r="B33" s="405"/>
    </row>
    <row r="34" spans="2:3" x14ac:dyDescent="0.2">
      <c r="C34" s="405"/>
    </row>
    <row r="35" spans="2:3" x14ac:dyDescent="0.2">
      <c r="C35" s="417"/>
    </row>
    <row r="36" spans="2:3" x14ac:dyDescent="0.2">
      <c r="C36" s="405"/>
    </row>
  </sheetData>
  <sheetProtection sheet="1" objects="1" scenarios="1"/>
  <mergeCells count="1">
    <mergeCell ref="A2:A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G20"/>
  <sheetViews>
    <sheetView zoomScaleNormal="100" workbookViewId="0">
      <selection activeCell="B16" sqref="B16:F16"/>
    </sheetView>
  </sheetViews>
  <sheetFormatPr defaultRowHeight="12.75" x14ac:dyDescent="0.2"/>
  <cols>
    <col min="1" max="1" width="4.7109375" customWidth="1"/>
    <col min="2" max="2" width="45.7109375" customWidth="1"/>
    <col min="3" max="3" width="50.7109375" customWidth="1"/>
    <col min="4" max="5" width="12.7109375" customWidth="1"/>
    <col min="6" max="7" width="11.5703125" bestFit="1" customWidth="1"/>
    <col min="8" max="8" width="8.5703125" customWidth="1"/>
  </cols>
  <sheetData>
    <row r="1" spans="2:7" ht="13.5" thickBot="1" x14ac:dyDescent="0.25">
      <c r="B1" s="139"/>
    </row>
    <row r="2" spans="2:7" ht="35.25" customHeight="1" x14ac:dyDescent="0.2">
      <c r="B2" s="852" t="s">
        <v>212</v>
      </c>
      <c r="C2" s="853"/>
      <c r="D2" s="853"/>
      <c r="E2" s="854"/>
      <c r="F2" s="303"/>
      <c r="G2" s="303"/>
    </row>
    <row r="3" spans="2:7" ht="15" customHeight="1" x14ac:dyDescent="0.2">
      <c r="B3" s="855" t="s">
        <v>21</v>
      </c>
      <c r="C3" s="856"/>
      <c r="D3" s="856"/>
      <c r="E3" s="857"/>
      <c r="F3" s="303"/>
      <c r="G3" s="303"/>
    </row>
    <row r="4" spans="2:7" ht="12.75" customHeight="1" x14ac:dyDescent="0.2">
      <c r="B4" s="846" t="s">
        <v>213</v>
      </c>
      <c r="C4" s="848" t="s">
        <v>214</v>
      </c>
      <c r="D4" s="850" t="s">
        <v>215</v>
      </c>
      <c r="E4" s="851"/>
      <c r="F4" s="305"/>
      <c r="G4" s="305"/>
    </row>
    <row r="5" spans="2:7" x14ac:dyDescent="0.2">
      <c r="B5" s="847"/>
      <c r="C5" s="849"/>
      <c r="D5" s="345" t="s">
        <v>216</v>
      </c>
      <c r="E5" s="346" t="s">
        <v>217</v>
      </c>
      <c r="F5" s="307"/>
      <c r="G5" s="307"/>
    </row>
    <row r="6" spans="2:7" x14ac:dyDescent="0.2">
      <c r="B6" s="17" t="s">
        <v>218</v>
      </c>
      <c r="C6" s="23"/>
      <c r="D6" s="309">
        <f>SUM(D7:D11)</f>
        <v>1</v>
      </c>
      <c r="E6" s="85">
        <f>SUM(E7:E11)</f>
        <v>5.0120000000000005</v>
      </c>
      <c r="F6" s="304"/>
      <c r="G6" s="304"/>
    </row>
    <row r="7" spans="2:7" s="189" customFormat="1" x14ac:dyDescent="0.2">
      <c r="B7" s="673" t="s">
        <v>219</v>
      </c>
      <c r="C7" s="674" t="s">
        <v>220</v>
      </c>
      <c r="D7" s="190">
        <v>1</v>
      </c>
      <c r="E7" s="347"/>
      <c r="F7" s="308"/>
      <c r="G7" s="308"/>
    </row>
    <row r="8" spans="2:7" s="189" customFormat="1" x14ac:dyDescent="0.2">
      <c r="B8" s="292" t="s">
        <v>205</v>
      </c>
      <c r="C8" s="194" t="s">
        <v>221</v>
      </c>
      <c r="D8" s="191"/>
      <c r="E8" s="348">
        <v>2.2639999999999998</v>
      </c>
      <c r="F8" s="308"/>
      <c r="G8" s="308"/>
    </row>
    <row r="9" spans="2:7" s="189" customFormat="1" x14ac:dyDescent="0.2">
      <c r="B9" s="292" t="s">
        <v>222</v>
      </c>
      <c r="C9" s="194"/>
      <c r="D9" s="191"/>
      <c r="E9" s="197">
        <v>0.63500000000000001</v>
      </c>
      <c r="F9" s="308"/>
      <c r="G9" s="675"/>
    </row>
    <row r="10" spans="2:7" s="189" customFormat="1" x14ac:dyDescent="0.2">
      <c r="B10" s="292" t="s">
        <v>223</v>
      </c>
      <c r="C10" s="194"/>
      <c r="D10" s="191"/>
      <c r="E10" s="348">
        <v>0.35399999999999998</v>
      </c>
      <c r="F10" s="308"/>
      <c r="G10" s="308"/>
    </row>
    <row r="11" spans="2:7" s="189" customFormat="1" x14ac:dyDescent="0.2">
      <c r="B11" s="292" t="s">
        <v>209</v>
      </c>
      <c r="C11" s="194"/>
      <c r="D11" s="191"/>
      <c r="E11" s="348">
        <v>1.7589999999999999</v>
      </c>
      <c r="F11" s="308"/>
      <c r="G11" s="308"/>
    </row>
    <row r="12" spans="2:7" ht="16.5" thickBot="1" x14ac:dyDescent="0.3">
      <c r="B12" s="365" t="s">
        <v>155</v>
      </c>
      <c r="C12" s="366"/>
      <c r="D12" s="367">
        <f>SUM(D7:D11)</f>
        <v>1</v>
      </c>
      <c r="E12" s="368">
        <f>SUM(E7:E11)</f>
        <v>5.0120000000000005</v>
      </c>
      <c r="F12" s="306"/>
      <c r="G12" s="306"/>
    </row>
    <row r="13" spans="2:7" ht="17.25" thickTop="1" thickBot="1" x14ac:dyDescent="0.3">
      <c r="B13" s="369" t="s">
        <v>224</v>
      </c>
      <c r="C13" s="370"/>
      <c r="D13" s="371"/>
      <c r="E13" s="372">
        <f>SUM(D12:E12)</f>
        <v>6.0120000000000005</v>
      </c>
      <c r="F13" s="306"/>
      <c r="G13" s="306"/>
    </row>
    <row r="14" spans="2:7" s="189" customFormat="1" x14ac:dyDescent="0.2"/>
    <row r="15" spans="2:7" s="189" customFormat="1" x14ac:dyDescent="0.2"/>
    <row r="16" spans="2:7" s="189" customFormat="1" x14ac:dyDescent="0.2"/>
    <row r="17" s="189" customFormat="1" x14ac:dyDescent="0.2"/>
    <row r="18" s="189" customFormat="1" x14ac:dyDescent="0.2"/>
    <row r="19" s="189" customFormat="1" x14ac:dyDescent="0.2"/>
    <row r="20" s="189" customFormat="1" x14ac:dyDescent="0.2"/>
  </sheetData>
  <sheetProtection insertRows="0"/>
  <mergeCells count="5">
    <mergeCell ref="B4:B5"/>
    <mergeCell ref="C4:C5"/>
    <mergeCell ref="D4:E4"/>
    <mergeCell ref="B2:E2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F16"/>
  <sheetViews>
    <sheetView workbookViewId="0">
      <selection activeCell="G16" sqref="G16"/>
    </sheetView>
  </sheetViews>
  <sheetFormatPr defaultRowHeight="12.75" x14ac:dyDescent="0.2"/>
  <cols>
    <col min="1" max="1" width="5.140625" customWidth="1"/>
    <col min="2" max="2" width="27.28515625" customWidth="1"/>
    <col min="3" max="3" width="19" customWidth="1"/>
    <col min="4" max="4" width="12.85546875" customWidth="1"/>
    <col min="5" max="5" width="11.28515625" customWidth="1"/>
  </cols>
  <sheetData>
    <row r="2" spans="2:6" x14ac:dyDescent="0.2">
      <c r="B2" s="858"/>
      <c r="C2" s="858"/>
      <c r="D2" s="858"/>
      <c r="E2" s="858"/>
    </row>
    <row r="3" spans="2:6" x14ac:dyDescent="0.2">
      <c r="B3" s="140"/>
      <c r="C3" s="140"/>
      <c r="D3" s="140"/>
      <c r="E3" s="140"/>
    </row>
    <row r="4" spans="2:6" x14ac:dyDescent="0.2">
      <c r="B4" s="140" t="s">
        <v>225</v>
      </c>
      <c r="C4" s="140"/>
      <c r="D4" s="140"/>
      <c r="E4" s="140"/>
    </row>
    <row r="5" spans="2:6" ht="13.5" thickBot="1" x14ac:dyDescent="0.25"/>
    <row r="6" spans="2:6" ht="64.5" customHeight="1" x14ac:dyDescent="0.2">
      <c r="B6" s="859" t="s">
        <v>226</v>
      </c>
      <c r="C6" s="860"/>
      <c r="D6" s="860"/>
      <c r="E6" s="861"/>
    </row>
    <row r="7" spans="2:6" ht="15.75" x14ac:dyDescent="0.2">
      <c r="B7" s="862" t="s">
        <v>213</v>
      </c>
      <c r="C7" s="864" t="s">
        <v>214</v>
      </c>
      <c r="D7" s="866" t="s">
        <v>215</v>
      </c>
      <c r="E7" s="867"/>
    </row>
    <row r="8" spans="2:6" x14ac:dyDescent="0.2">
      <c r="B8" s="863"/>
      <c r="C8" s="865"/>
      <c r="D8" s="80" t="s">
        <v>216</v>
      </c>
      <c r="E8" s="81" t="s">
        <v>217</v>
      </c>
    </row>
    <row r="9" spans="2:6" x14ac:dyDescent="0.2">
      <c r="B9" s="17" t="s">
        <v>218</v>
      </c>
      <c r="C9" s="82"/>
      <c r="D9" s="84">
        <f>SUM(D10:D14)</f>
        <v>1.2170000000000001</v>
      </c>
      <c r="E9" s="85">
        <f>SUM(E10:E14)</f>
        <v>2.2829999999999999</v>
      </c>
      <c r="F9" s="676">
        <f>D9+E9</f>
        <v>3.5</v>
      </c>
    </row>
    <row r="10" spans="2:6" ht="25.5" x14ac:dyDescent="0.2">
      <c r="B10" s="677" t="s">
        <v>219</v>
      </c>
      <c r="C10" s="678" t="s">
        <v>220</v>
      </c>
      <c r="D10" s="86">
        <v>0.505</v>
      </c>
      <c r="E10" s="87"/>
      <c r="F10" s="137"/>
    </row>
    <row r="11" spans="2:6" x14ac:dyDescent="0.2">
      <c r="B11" s="679" t="s">
        <v>227</v>
      </c>
      <c r="C11" s="83" t="s">
        <v>221</v>
      </c>
      <c r="D11" s="88">
        <v>0.71199999999999997</v>
      </c>
      <c r="E11" s="45"/>
      <c r="F11" s="137"/>
    </row>
    <row r="12" spans="2:6" x14ac:dyDescent="0.2">
      <c r="B12" s="679" t="s">
        <v>228</v>
      </c>
      <c r="C12" s="83"/>
      <c r="D12" s="88"/>
      <c r="E12" s="91">
        <v>1.2370000000000001</v>
      </c>
      <c r="F12" s="137"/>
    </row>
    <row r="13" spans="2:6" ht="38.25" x14ac:dyDescent="0.2">
      <c r="B13" s="679" t="s">
        <v>229</v>
      </c>
      <c r="C13" s="83"/>
      <c r="D13" s="88"/>
      <c r="E13" s="45">
        <v>0.58099999999999996</v>
      </c>
      <c r="F13" s="137"/>
    </row>
    <row r="14" spans="2:6" ht="38.25" x14ac:dyDescent="0.2">
      <c r="B14" s="679" t="s">
        <v>230</v>
      </c>
      <c r="C14" s="83"/>
      <c r="D14" s="88"/>
      <c r="E14" s="45">
        <v>0.46500000000000002</v>
      </c>
      <c r="F14" s="137"/>
    </row>
    <row r="15" spans="2:6" ht="16.5" thickBot="1" x14ac:dyDescent="0.3">
      <c r="B15" s="24" t="s">
        <v>155</v>
      </c>
      <c r="C15" s="72"/>
      <c r="D15" s="89">
        <f>SUM(D10:D14)</f>
        <v>1.2170000000000001</v>
      </c>
      <c r="E15" s="89">
        <f>SUM(E12:E14)</f>
        <v>2.2829999999999999</v>
      </c>
      <c r="F15" s="676">
        <f>D15+E15</f>
        <v>3.5</v>
      </c>
    </row>
    <row r="16" spans="2:6" ht="15.75" thickTop="1" thickBot="1" x14ac:dyDescent="0.25">
      <c r="B16" s="74"/>
      <c r="C16" s="15"/>
      <c r="D16" s="90"/>
      <c r="E16" s="680"/>
    </row>
  </sheetData>
  <mergeCells count="5">
    <mergeCell ref="B2:E2"/>
    <mergeCell ref="B6:E6"/>
    <mergeCell ref="B7:B8"/>
    <mergeCell ref="C7:C8"/>
    <mergeCell ref="D7:E7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00"/>
    <pageSetUpPr fitToPage="1"/>
  </sheetPr>
  <dimension ref="B1:Z40"/>
  <sheetViews>
    <sheetView zoomScaleNormal="100" zoomScaleSheetLayoutView="85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6" width="9.140625" style="216" customWidth="1"/>
    <col min="17" max="16384" width="9.140625" style="216"/>
  </cols>
  <sheetData>
    <row r="1" spans="2:26" ht="13.5" thickBot="1" x14ac:dyDescent="0.25"/>
    <row r="2" spans="2:26" ht="48.75" customHeight="1" thickBot="1" x14ac:dyDescent="0.25">
      <c r="B2" s="868" t="s">
        <v>231</v>
      </c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869"/>
      <c r="X2" s="869"/>
      <c r="Y2" s="869"/>
      <c r="Z2" s="870"/>
    </row>
    <row r="3" spans="2:26" ht="12.75" customHeight="1" x14ac:dyDescent="0.2">
      <c r="B3" s="834" t="s">
        <v>83</v>
      </c>
      <c r="C3" s="871" t="s">
        <v>158</v>
      </c>
      <c r="D3" s="872"/>
      <c r="E3" s="873" t="s">
        <v>47</v>
      </c>
      <c r="F3" s="874"/>
      <c r="G3" s="803" t="s">
        <v>48</v>
      </c>
      <c r="H3" s="805"/>
      <c r="I3" s="803" t="s">
        <v>49</v>
      </c>
      <c r="J3" s="805"/>
      <c r="K3" s="803" t="s">
        <v>50</v>
      </c>
      <c r="L3" s="805"/>
      <c r="M3" s="803" t="s">
        <v>51</v>
      </c>
      <c r="N3" s="804"/>
      <c r="O3" s="803" t="s">
        <v>52</v>
      </c>
      <c r="P3" s="804"/>
      <c r="Q3" s="805" t="s">
        <v>53</v>
      </c>
      <c r="R3" s="804"/>
      <c r="S3" s="805" t="s">
        <v>54</v>
      </c>
      <c r="T3" s="804"/>
      <c r="U3" s="805" t="s">
        <v>55</v>
      </c>
      <c r="V3" s="808"/>
      <c r="W3" s="805" t="s">
        <v>56</v>
      </c>
      <c r="X3" s="808"/>
      <c r="Y3" s="805" t="s">
        <v>57</v>
      </c>
      <c r="Z3" s="808"/>
    </row>
    <row r="4" spans="2:26" x14ac:dyDescent="0.2">
      <c r="B4" s="799"/>
      <c r="C4" s="597" t="s">
        <v>85</v>
      </c>
      <c r="D4" s="436" t="s">
        <v>86</v>
      </c>
      <c r="E4" s="430" t="s">
        <v>85</v>
      </c>
      <c r="F4" s="598" t="s">
        <v>86</v>
      </c>
      <c r="G4" s="430" t="s">
        <v>85</v>
      </c>
      <c r="H4" s="598" t="s">
        <v>86</v>
      </c>
      <c r="I4" s="430" t="s">
        <v>85</v>
      </c>
      <c r="J4" s="598" t="s">
        <v>86</v>
      </c>
      <c r="K4" s="430" t="s">
        <v>85</v>
      </c>
      <c r="L4" s="598" t="s">
        <v>86</v>
      </c>
      <c r="M4" s="430" t="s">
        <v>85</v>
      </c>
      <c r="N4" s="424" t="s">
        <v>86</v>
      </c>
      <c r="O4" s="430" t="s">
        <v>85</v>
      </c>
      <c r="P4" s="424" t="s">
        <v>86</v>
      </c>
      <c r="Q4" s="425" t="s">
        <v>85</v>
      </c>
      <c r="R4" s="424" t="s">
        <v>86</v>
      </c>
      <c r="S4" s="425" t="s">
        <v>85</v>
      </c>
      <c r="T4" s="424" t="s">
        <v>86</v>
      </c>
      <c r="U4" s="425" t="s">
        <v>85</v>
      </c>
      <c r="V4" s="442" t="s">
        <v>86</v>
      </c>
      <c r="W4" s="425" t="s">
        <v>85</v>
      </c>
      <c r="X4" s="442" t="s">
        <v>86</v>
      </c>
      <c r="Y4" s="425" t="s">
        <v>85</v>
      </c>
      <c r="Z4" s="442" t="s">
        <v>86</v>
      </c>
    </row>
    <row r="5" spans="2:26" ht="12.75" customHeight="1" thickBot="1" x14ac:dyDescent="0.25">
      <c r="B5" s="599" t="s">
        <v>87</v>
      </c>
      <c r="C5" s="486"/>
      <c r="D5" s="224">
        <f>SUM(C8:C14)</f>
        <v>0.79300000000000004</v>
      </c>
      <c r="E5" s="336"/>
      <c r="F5" s="490">
        <f>SUM(E8:E14)</f>
        <v>0.79300000000000004</v>
      </c>
      <c r="G5" s="336"/>
      <c r="H5" s="490">
        <f>SUM(G8:G14)</f>
        <v>0.79300000000000004</v>
      </c>
      <c r="I5" s="448"/>
      <c r="J5" s="600">
        <f>SUM(I6:I14)</f>
        <v>0.79300000000000004</v>
      </c>
      <c r="K5" s="448"/>
      <c r="L5" s="600">
        <f>SUM(K6:K14)</f>
        <v>0.79300000000000004</v>
      </c>
      <c r="M5" s="448"/>
      <c r="N5" s="601">
        <f>SUM(M6:M14)</f>
        <v>0.79300000000000004</v>
      </c>
      <c r="O5" s="448"/>
      <c r="P5" s="601">
        <f>SUM(O6:O14)</f>
        <v>0.79</v>
      </c>
      <c r="Q5" s="448"/>
      <c r="R5" s="601">
        <f>SUM(Q6:Q14)</f>
        <v>0.80099999999999993</v>
      </c>
      <c r="S5" s="448"/>
      <c r="T5" s="601">
        <f>SUM(S6:S14)</f>
        <v>0.80099999999999993</v>
      </c>
      <c r="U5" s="423"/>
      <c r="V5" s="602">
        <f>SUM(U6:U14)</f>
        <v>0.80099999999999993</v>
      </c>
      <c r="W5" s="423"/>
      <c r="X5" s="602">
        <f>SUM(W6:W14)</f>
        <v>0.80099999999999993</v>
      </c>
      <c r="Y5" s="423"/>
      <c r="Z5" s="602">
        <f>SUM(Y6:Y14)</f>
        <v>0.80099999999999993</v>
      </c>
    </row>
    <row r="6" spans="2:26" ht="12.75" customHeight="1" thickBot="1" x14ac:dyDescent="0.3">
      <c r="B6" s="599" t="s">
        <v>232</v>
      </c>
      <c r="C6" s="486"/>
      <c r="D6" s="224"/>
      <c r="E6" s="336"/>
      <c r="F6" s="490"/>
      <c r="G6" s="336"/>
      <c r="H6" s="490"/>
      <c r="I6" s="603"/>
      <c r="J6" s="600"/>
      <c r="K6" s="603">
        <v>1.2E-2</v>
      </c>
      <c r="L6" s="600"/>
      <c r="M6" s="603">
        <v>1.2E-2</v>
      </c>
      <c r="N6" s="601"/>
      <c r="O6" s="603">
        <v>0.01</v>
      </c>
      <c r="P6" s="601"/>
      <c r="Q6" s="604">
        <v>0.02</v>
      </c>
      <c r="R6" s="601"/>
      <c r="S6" s="604">
        <v>0.02</v>
      </c>
      <c r="T6" s="602"/>
      <c r="U6" s="604">
        <v>0.02</v>
      </c>
      <c r="V6" s="602"/>
      <c r="W6" s="604">
        <v>0.02</v>
      </c>
      <c r="X6" s="602"/>
      <c r="Y6" s="604">
        <v>0.02</v>
      </c>
      <c r="Z6" s="602"/>
    </row>
    <row r="7" spans="2:26" ht="12.75" customHeight="1" thickBot="1" x14ac:dyDescent="0.3">
      <c r="B7" s="599" t="s">
        <v>233</v>
      </c>
      <c r="C7" s="486"/>
      <c r="D7" s="224"/>
      <c r="E7" s="336"/>
      <c r="F7" s="490"/>
      <c r="G7" s="336"/>
      <c r="H7" s="490"/>
      <c r="I7" s="603"/>
      <c r="J7" s="600"/>
      <c r="K7" s="603">
        <v>0.61499999999999999</v>
      </c>
      <c r="L7" s="600"/>
      <c r="M7" s="603">
        <v>0.61499999999999999</v>
      </c>
      <c r="N7" s="601"/>
      <c r="O7" s="603">
        <v>0.61399999999999999</v>
      </c>
      <c r="P7" s="601"/>
      <c r="Q7" s="604">
        <v>0.16600000000000001</v>
      </c>
      <c r="R7" s="601"/>
      <c r="S7" s="604">
        <v>0.16600000000000001</v>
      </c>
      <c r="T7" s="602"/>
      <c r="U7" s="604">
        <v>0.16600000000000001</v>
      </c>
      <c r="V7" s="602"/>
      <c r="W7" s="604">
        <v>0.16600000000000001</v>
      </c>
      <c r="X7" s="602"/>
      <c r="Y7" s="604">
        <v>0.16600000000000001</v>
      </c>
      <c r="Z7" s="602"/>
    </row>
    <row r="8" spans="2:26" ht="12.75" customHeight="1" thickBot="1" x14ac:dyDescent="0.25">
      <c r="B8" s="605" t="s">
        <v>234</v>
      </c>
      <c r="C8" s="606">
        <v>0.35799999999999998</v>
      </c>
      <c r="D8" s="459"/>
      <c r="E8" s="606">
        <v>0.35799999999999998</v>
      </c>
      <c r="F8" s="238"/>
      <c r="G8" s="606">
        <v>0.35799999999999998</v>
      </c>
      <c r="H8" s="238"/>
      <c r="I8" s="607">
        <v>0.35799999999999998</v>
      </c>
      <c r="J8" s="423"/>
      <c r="K8" s="607"/>
      <c r="L8" s="423"/>
      <c r="M8" s="607"/>
      <c r="N8" s="427"/>
      <c r="O8" s="607"/>
      <c r="P8" s="427"/>
      <c r="Q8" s="608"/>
      <c r="R8" s="427"/>
      <c r="S8" s="608"/>
      <c r="T8" s="609"/>
      <c r="U8" s="608"/>
      <c r="V8" s="609"/>
      <c r="W8" s="608"/>
      <c r="X8" s="609"/>
      <c r="Y8" s="608"/>
      <c r="Z8" s="609"/>
    </row>
    <row r="9" spans="2:26" ht="12.75" customHeight="1" thickBot="1" x14ac:dyDescent="0.25">
      <c r="B9" s="605" t="s">
        <v>235</v>
      </c>
      <c r="C9" s="606">
        <v>0.25700000000000001</v>
      </c>
      <c r="D9" s="459"/>
      <c r="E9" s="606">
        <v>0.25700000000000001</v>
      </c>
      <c r="F9" s="238"/>
      <c r="G9" s="606">
        <v>0.25700000000000001</v>
      </c>
      <c r="H9" s="238"/>
      <c r="I9" s="607">
        <v>0.25700000000000001</v>
      </c>
      <c r="J9" s="423"/>
      <c r="K9" s="607"/>
      <c r="L9" s="423"/>
      <c r="M9" s="607"/>
      <c r="N9" s="427"/>
      <c r="O9" s="607"/>
      <c r="P9" s="427"/>
      <c r="Q9" s="608"/>
      <c r="R9" s="427"/>
      <c r="S9" s="608"/>
      <c r="T9" s="609"/>
      <c r="U9" s="608"/>
      <c r="V9" s="609"/>
      <c r="W9" s="608"/>
      <c r="X9" s="609"/>
      <c r="Y9" s="608"/>
      <c r="Z9" s="609"/>
    </row>
    <row r="10" spans="2:26" ht="12.75" customHeight="1" x14ac:dyDescent="0.2">
      <c r="B10" s="605" t="s">
        <v>236</v>
      </c>
      <c r="C10" s="606">
        <v>8.0000000000000002E-3</v>
      </c>
      <c r="D10" s="459"/>
      <c r="E10" s="606">
        <v>8.0000000000000002E-3</v>
      </c>
      <c r="F10" s="238"/>
      <c r="G10" s="606">
        <v>8.0000000000000002E-3</v>
      </c>
      <c r="H10" s="238"/>
      <c r="I10" s="607">
        <v>8.0000000000000002E-3</v>
      </c>
      <c r="J10" s="423"/>
      <c r="K10" s="607"/>
      <c r="L10" s="423"/>
      <c r="M10" s="607"/>
      <c r="N10" s="427"/>
      <c r="O10" s="607"/>
      <c r="P10" s="427"/>
      <c r="R10" s="427"/>
      <c r="T10" s="427"/>
      <c r="V10" s="609"/>
      <c r="X10" s="609"/>
      <c r="Z10" s="609"/>
    </row>
    <row r="11" spans="2:26" ht="12.75" customHeight="1" x14ac:dyDescent="0.2">
      <c r="B11" s="605" t="s">
        <v>237</v>
      </c>
      <c r="C11" s="606">
        <v>4.0000000000000001E-3</v>
      </c>
      <c r="D11" s="459"/>
      <c r="E11" s="606">
        <v>4.0000000000000001E-3</v>
      </c>
      <c r="F11" s="238"/>
      <c r="G11" s="606">
        <v>4.0000000000000001E-3</v>
      </c>
      <c r="H11" s="238"/>
      <c r="I11" s="607">
        <v>4.0000000000000001E-3</v>
      </c>
      <c r="J11" s="423"/>
      <c r="K11" s="607"/>
      <c r="L11" s="423"/>
      <c r="M11" s="607"/>
      <c r="N11" s="427"/>
      <c r="O11" s="607"/>
      <c r="P11" s="427"/>
      <c r="Q11" s="607"/>
      <c r="R11" s="427"/>
      <c r="S11" s="607"/>
      <c r="T11" s="427"/>
      <c r="U11" s="610"/>
      <c r="V11" s="609"/>
      <c r="W11" s="610"/>
      <c r="X11" s="609"/>
      <c r="Y11" s="610"/>
      <c r="Z11" s="609"/>
    </row>
    <row r="12" spans="2:26" ht="12.75" customHeight="1" x14ac:dyDescent="0.2">
      <c r="B12" s="605" t="s">
        <v>238</v>
      </c>
      <c r="C12" s="606">
        <v>0</v>
      </c>
      <c r="D12" s="459"/>
      <c r="E12" s="606">
        <v>0</v>
      </c>
      <c r="F12" s="238"/>
      <c r="G12" s="606">
        <v>0</v>
      </c>
      <c r="H12" s="238"/>
      <c r="I12" s="607">
        <v>0</v>
      </c>
      <c r="J12" s="423"/>
      <c r="K12" s="607"/>
      <c r="L12" s="423"/>
      <c r="M12" s="607"/>
      <c r="N12" s="427"/>
      <c r="O12" s="607"/>
      <c r="P12" s="427"/>
      <c r="Q12" s="607"/>
      <c r="R12" s="427"/>
      <c r="S12" s="607"/>
      <c r="T12" s="427"/>
      <c r="U12" s="610"/>
      <c r="V12" s="609"/>
      <c r="W12" s="610"/>
      <c r="X12" s="609"/>
      <c r="Y12" s="610"/>
      <c r="Z12" s="609"/>
    </row>
    <row r="13" spans="2:26" ht="12.75" customHeight="1" thickBot="1" x14ac:dyDescent="0.25">
      <c r="B13" s="605" t="s">
        <v>239</v>
      </c>
      <c r="C13" s="606">
        <v>0</v>
      </c>
      <c r="D13" s="459"/>
      <c r="E13" s="606">
        <v>0</v>
      </c>
      <c r="F13" s="238"/>
      <c r="G13" s="606">
        <v>0</v>
      </c>
      <c r="H13" s="238"/>
      <c r="I13" s="607">
        <v>0</v>
      </c>
      <c r="J13" s="423"/>
      <c r="K13" s="607"/>
      <c r="L13" s="423"/>
      <c r="M13" s="607"/>
      <c r="N13" s="427"/>
      <c r="O13" s="607"/>
      <c r="P13" s="427"/>
      <c r="Q13" s="607"/>
      <c r="R13" s="427"/>
      <c r="S13" s="607"/>
      <c r="T13" s="427"/>
      <c r="U13" s="610"/>
      <c r="V13" s="609"/>
      <c r="W13" s="610"/>
      <c r="X13" s="609"/>
      <c r="Y13" s="610"/>
      <c r="Z13" s="609"/>
    </row>
    <row r="14" spans="2:26" ht="12.75" customHeight="1" thickBot="1" x14ac:dyDescent="0.3">
      <c r="B14" s="599" t="s">
        <v>240</v>
      </c>
      <c r="C14" s="606">
        <v>0.16600000000000001</v>
      </c>
      <c r="D14" s="459"/>
      <c r="E14" s="606">
        <v>0.16600000000000001</v>
      </c>
      <c r="F14" s="238"/>
      <c r="G14" s="606">
        <v>0.16600000000000001</v>
      </c>
      <c r="H14" s="238"/>
      <c r="I14" s="606">
        <v>0.16600000000000001</v>
      </c>
      <c r="J14" s="423"/>
      <c r="K14" s="606">
        <v>0.16600000000000001</v>
      </c>
      <c r="L14" s="423"/>
      <c r="M14" s="606">
        <v>0.16600000000000001</v>
      </c>
      <c r="N14" s="427"/>
      <c r="O14" s="606">
        <v>0.16600000000000001</v>
      </c>
      <c r="P14" s="427"/>
      <c r="Q14" s="611">
        <v>0.61499999999999999</v>
      </c>
      <c r="R14" s="427"/>
      <c r="S14" s="611">
        <v>0.61499999999999999</v>
      </c>
      <c r="T14" s="609"/>
      <c r="U14" s="611">
        <v>0.61499999999999999</v>
      </c>
      <c r="V14" s="609"/>
      <c r="W14" s="611">
        <v>0.61499999999999999</v>
      </c>
      <c r="X14" s="609"/>
      <c r="Y14" s="611">
        <v>0.61499999999999999</v>
      </c>
      <c r="Z14" s="609"/>
    </row>
    <row r="15" spans="2:26" ht="12.75" customHeight="1" thickBot="1" x14ac:dyDescent="0.25">
      <c r="B15" s="599" t="s">
        <v>90</v>
      </c>
      <c r="C15" s="486"/>
      <c r="D15" s="224">
        <f>SUM(C18:C22)</f>
        <v>0.9870000000000001</v>
      </c>
      <c r="E15" s="336"/>
      <c r="F15" s="490">
        <f>SUM(E18:E22)</f>
        <v>0.9870000000000001</v>
      </c>
      <c r="G15" s="336"/>
      <c r="H15" s="490">
        <f>SUM(G18:G22)</f>
        <v>0.9870000000000001</v>
      </c>
      <c r="I15" s="603"/>
      <c r="J15" s="600">
        <f>SUM(I16:I22)</f>
        <v>0.9870000000000001</v>
      </c>
      <c r="K15" s="603"/>
      <c r="L15" s="600">
        <f>SUM(K16:K22)</f>
        <v>0.98699999999999999</v>
      </c>
      <c r="M15" s="603"/>
      <c r="N15" s="601">
        <f>SUM(M16:M22)</f>
        <v>0.98699999999999999</v>
      </c>
      <c r="O15" s="603"/>
      <c r="P15" s="601">
        <f>SUM(O16:O22)</f>
        <v>0.98199999999999998</v>
      </c>
      <c r="Q15" s="603"/>
      <c r="R15" s="601">
        <f>SUM(Q16:Q22)</f>
        <v>0.98699999999999999</v>
      </c>
      <c r="S15" s="603"/>
      <c r="T15" s="601">
        <f>SUM(S16:S22)</f>
        <v>0.98699999999999999</v>
      </c>
      <c r="U15" s="511"/>
      <c r="V15" s="602">
        <f>SUM(U16:U22)</f>
        <v>0.95699999999999996</v>
      </c>
      <c r="W15" s="511"/>
      <c r="X15" s="602">
        <f>SUM(W16:W22)</f>
        <v>0.95699999999999996</v>
      </c>
      <c r="Y15" s="511"/>
      <c r="Z15" s="602">
        <f>SUM(Y16:Y22)</f>
        <v>0.95699999999999996</v>
      </c>
    </row>
    <row r="16" spans="2:26" ht="12.75" customHeight="1" thickBot="1" x14ac:dyDescent="0.3">
      <c r="B16" s="599" t="s">
        <v>232</v>
      </c>
      <c r="C16" s="486"/>
      <c r="D16" s="224"/>
      <c r="E16" s="336"/>
      <c r="F16" s="490"/>
      <c r="G16" s="336"/>
      <c r="H16" s="490"/>
      <c r="I16" s="603"/>
      <c r="J16" s="600"/>
      <c r="K16" s="603">
        <v>0.02</v>
      </c>
      <c r="L16" s="600"/>
      <c r="M16" s="603">
        <v>0.02</v>
      </c>
      <c r="N16" s="601"/>
      <c r="O16" s="603">
        <v>1.7000000000000001E-2</v>
      </c>
      <c r="P16" s="601"/>
      <c r="Q16" s="604">
        <v>0.02</v>
      </c>
      <c r="R16" s="601"/>
      <c r="S16" s="604">
        <v>0.02</v>
      </c>
      <c r="T16" s="602"/>
      <c r="U16" s="604">
        <v>0.02</v>
      </c>
      <c r="V16" s="602"/>
      <c r="W16" s="604">
        <v>0.02</v>
      </c>
      <c r="X16" s="602"/>
      <c r="Y16" s="604">
        <v>0.02</v>
      </c>
      <c r="Z16" s="602"/>
    </row>
    <row r="17" spans="2:26" ht="12.75" customHeight="1" thickBot="1" x14ac:dyDescent="0.3">
      <c r="B17" s="599" t="s">
        <v>233</v>
      </c>
      <c r="C17" s="486"/>
      <c r="D17" s="224"/>
      <c r="E17" s="336"/>
      <c r="F17" s="490"/>
      <c r="G17" s="336"/>
      <c r="H17" s="490"/>
      <c r="I17" s="603"/>
      <c r="J17" s="600"/>
      <c r="K17" s="603"/>
      <c r="L17" s="600"/>
      <c r="M17" s="603"/>
      <c r="N17" s="601"/>
      <c r="O17" s="603"/>
      <c r="P17" s="601"/>
      <c r="Q17" s="604"/>
      <c r="R17" s="601"/>
      <c r="S17" s="604"/>
      <c r="T17" s="602"/>
      <c r="U17" s="604"/>
      <c r="V17" s="602"/>
      <c r="W17" s="604"/>
      <c r="X17" s="602"/>
      <c r="Y17" s="604"/>
      <c r="Z17" s="602"/>
    </row>
    <row r="18" spans="2:26" ht="12.75" customHeight="1" thickBot="1" x14ac:dyDescent="0.25">
      <c r="B18" s="605" t="s">
        <v>234</v>
      </c>
      <c r="C18" s="606">
        <v>0.26100000000000001</v>
      </c>
      <c r="D18" s="459"/>
      <c r="E18" s="606">
        <v>0.26100000000000001</v>
      </c>
      <c r="F18" s="238"/>
      <c r="G18" s="606">
        <v>0.26100000000000001</v>
      </c>
      <c r="H18" s="238"/>
      <c r="I18" s="607">
        <v>0.26100000000000001</v>
      </c>
      <c r="J18" s="423"/>
      <c r="K18" s="607">
        <v>0.69099999999999995</v>
      </c>
      <c r="L18" s="423"/>
      <c r="M18" s="607">
        <v>0.69099999999999995</v>
      </c>
      <c r="N18" s="427"/>
      <c r="O18" s="607">
        <v>0.69</v>
      </c>
      <c r="P18" s="427"/>
      <c r="Q18" s="608">
        <v>0.69099999999999995</v>
      </c>
      <c r="R18" s="427"/>
      <c r="S18" s="608">
        <v>0.69099999999999995</v>
      </c>
      <c r="T18" s="609"/>
      <c r="U18" s="608">
        <v>0.69099999999999995</v>
      </c>
      <c r="V18" s="609"/>
      <c r="W18" s="608">
        <v>0.69099999999999995</v>
      </c>
      <c r="X18" s="609"/>
      <c r="Y18" s="608">
        <v>0.69099999999999995</v>
      </c>
      <c r="Z18" s="609"/>
    </row>
    <row r="19" spans="2:26" ht="12.75" customHeight="1" thickBot="1" x14ac:dyDescent="0.25">
      <c r="B19" s="605" t="s">
        <v>235</v>
      </c>
      <c r="C19" s="606">
        <v>0.43</v>
      </c>
      <c r="D19" s="459"/>
      <c r="E19" s="606">
        <v>0.43</v>
      </c>
      <c r="F19" s="238"/>
      <c r="G19" s="606">
        <v>0.43</v>
      </c>
      <c r="H19" s="238"/>
      <c r="I19" s="607">
        <v>0.43</v>
      </c>
      <c r="J19" s="423"/>
      <c r="K19" s="607"/>
      <c r="L19" s="423"/>
      <c r="M19" s="607"/>
      <c r="N19" s="427"/>
      <c r="O19" s="607"/>
      <c r="P19" s="427"/>
      <c r="Q19" s="608"/>
      <c r="R19" s="427"/>
      <c r="S19" s="608"/>
      <c r="T19" s="609"/>
      <c r="U19" s="608"/>
      <c r="V19" s="609"/>
      <c r="W19" s="608"/>
      <c r="X19" s="609"/>
      <c r="Y19" s="608"/>
      <c r="Z19" s="609"/>
    </row>
    <row r="20" spans="2:26" ht="12.75" customHeight="1" x14ac:dyDescent="0.2">
      <c r="B20" s="605" t="s">
        <v>236</v>
      </c>
      <c r="C20" s="606">
        <v>1.4E-2</v>
      </c>
      <c r="D20" s="459"/>
      <c r="E20" s="606">
        <v>1.4E-2</v>
      </c>
      <c r="F20" s="238"/>
      <c r="G20" s="606">
        <v>1.4E-2</v>
      </c>
      <c r="H20" s="238"/>
      <c r="I20" s="607">
        <v>1.4E-2</v>
      </c>
      <c r="J20" s="423"/>
      <c r="K20" s="607"/>
      <c r="L20" s="423"/>
      <c r="M20" s="607"/>
      <c r="N20" s="427"/>
      <c r="O20" s="607"/>
      <c r="P20" s="427"/>
      <c r="R20" s="427"/>
      <c r="T20" s="427"/>
      <c r="V20" s="609"/>
      <c r="X20" s="609"/>
      <c r="Z20" s="609"/>
    </row>
    <row r="21" spans="2:26" ht="12.75" customHeight="1" thickBot="1" x14ac:dyDescent="0.25">
      <c r="B21" s="605" t="s">
        <v>237</v>
      </c>
      <c r="C21" s="606">
        <v>6.0000000000000001E-3</v>
      </c>
      <c r="D21" s="459"/>
      <c r="E21" s="606">
        <v>6.0000000000000001E-3</v>
      </c>
      <c r="F21" s="238"/>
      <c r="G21" s="606">
        <v>6.0000000000000001E-3</v>
      </c>
      <c r="H21" s="238"/>
      <c r="I21" s="607">
        <v>6.0000000000000001E-3</v>
      </c>
      <c r="J21" s="423"/>
      <c r="K21" s="607"/>
      <c r="L21" s="423"/>
      <c r="M21" s="607"/>
      <c r="N21" s="427"/>
      <c r="O21" s="607"/>
      <c r="P21" s="427"/>
      <c r="Q21" s="607"/>
      <c r="R21" s="427"/>
      <c r="S21" s="607"/>
      <c r="T21" s="427"/>
      <c r="U21" s="610"/>
      <c r="V21" s="609"/>
      <c r="W21" s="610"/>
      <c r="X21" s="609"/>
      <c r="Y21" s="610"/>
      <c r="Z21" s="609"/>
    </row>
    <row r="22" spans="2:26" ht="12.75" customHeight="1" thickBot="1" x14ac:dyDescent="0.3">
      <c r="B22" s="599" t="s">
        <v>240</v>
      </c>
      <c r="C22" s="606">
        <v>0.27600000000000002</v>
      </c>
      <c r="D22" s="459"/>
      <c r="E22" s="606">
        <v>0.27600000000000002</v>
      </c>
      <c r="F22" s="238"/>
      <c r="G22" s="606">
        <v>0.27600000000000002</v>
      </c>
      <c r="H22" s="238"/>
      <c r="I22" s="607">
        <v>0.27600000000000002</v>
      </c>
      <c r="J22" s="423"/>
      <c r="K22" s="607">
        <v>0.27600000000000002</v>
      </c>
      <c r="L22" s="423"/>
      <c r="M22" s="607">
        <v>0.27600000000000002</v>
      </c>
      <c r="N22" s="427"/>
      <c r="O22" s="607">
        <v>0.27500000000000002</v>
      </c>
      <c r="P22" s="427"/>
      <c r="Q22" s="604">
        <v>0.27600000000000002</v>
      </c>
      <c r="R22" s="427"/>
      <c r="S22" s="604">
        <v>0.27600000000000002</v>
      </c>
      <c r="T22" s="609"/>
      <c r="U22" s="604">
        <v>0.246</v>
      </c>
      <c r="V22" s="609"/>
      <c r="W22" s="604">
        <v>0.246</v>
      </c>
      <c r="X22" s="609"/>
      <c r="Y22" s="604">
        <v>0.246</v>
      </c>
      <c r="Z22" s="609"/>
    </row>
    <row r="23" spans="2:26" ht="17.25" customHeight="1" x14ac:dyDescent="0.2">
      <c r="B23" s="599" t="s">
        <v>61</v>
      </c>
      <c r="C23" s="486"/>
      <c r="D23" s="224">
        <f>SUM(C23:C30)</f>
        <v>2.9369999999999998</v>
      </c>
      <c r="E23" s="336"/>
      <c r="F23" s="490">
        <f>SUM(E26:E30)</f>
        <v>2.9369999999999998</v>
      </c>
      <c r="G23" s="336"/>
      <c r="H23" s="490">
        <f>SUM(G26:G30)</f>
        <v>2.9369999999999998</v>
      </c>
      <c r="I23" s="448"/>
      <c r="J23" s="600">
        <f>SUM(I24:I30)</f>
        <v>2.9369999999999998</v>
      </c>
      <c r="K23" s="448"/>
      <c r="L23" s="600">
        <f>SUM(K24:K30)</f>
        <v>4.0369999999999999</v>
      </c>
      <c r="M23" s="448"/>
      <c r="N23" s="601">
        <f>SUM(M24:M30)</f>
        <v>4.0369999999999999</v>
      </c>
      <c r="O23" s="448"/>
      <c r="P23" s="601">
        <f>SUM(O24:O30)</f>
        <v>4.0229999999999997</v>
      </c>
      <c r="R23" s="601">
        <f>SUM(Q24:Q30)</f>
        <v>4.0369999999999999</v>
      </c>
      <c r="S23" s="448"/>
      <c r="T23" s="601">
        <f>SUM(S24:S30)</f>
        <v>4.0369999999999999</v>
      </c>
      <c r="U23" s="423"/>
      <c r="V23" s="602">
        <f>SUM(U24:U30)</f>
        <v>4.0369999999999999</v>
      </c>
      <c r="W23" s="423"/>
      <c r="X23" s="602">
        <f>SUM(W24:W30)</f>
        <v>4.0369999999999999</v>
      </c>
      <c r="Y23" s="423"/>
      <c r="Z23" s="602">
        <f>SUM(Y24:Y30)</f>
        <v>4.0369999999999999</v>
      </c>
    </row>
    <row r="24" spans="2:26" ht="12.75" customHeight="1" thickBot="1" x14ac:dyDescent="0.3">
      <c r="B24" s="599" t="s">
        <v>232</v>
      </c>
      <c r="C24" s="486"/>
      <c r="D24" s="224"/>
      <c r="E24" s="336"/>
      <c r="F24" s="490"/>
      <c r="G24" s="336"/>
      <c r="H24" s="490"/>
      <c r="I24" s="448"/>
      <c r="J24" s="600"/>
      <c r="K24" s="448">
        <v>4.3999999999999997E-2</v>
      </c>
      <c r="L24" s="600"/>
      <c r="M24" s="448">
        <v>4.3999999999999997E-2</v>
      </c>
      <c r="N24" s="601"/>
      <c r="O24" s="448">
        <v>3.6999999999999998E-2</v>
      </c>
      <c r="P24" s="601"/>
      <c r="Q24" s="612">
        <v>4.3999999999999997E-2</v>
      </c>
      <c r="R24" s="601"/>
      <c r="S24" s="612">
        <v>4.3999999999999997E-2</v>
      </c>
      <c r="T24" s="601"/>
      <c r="U24" s="612">
        <v>4.3999999999999997E-2</v>
      </c>
      <c r="V24" s="602"/>
      <c r="W24" s="612">
        <v>4.3999999999999997E-2</v>
      </c>
      <c r="X24" s="602"/>
      <c r="Y24" s="612">
        <v>4.3999999999999997E-2</v>
      </c>
      <c r="Z24" s="602"/>
    </row>
    <row r="25" spans="2:26" ht="12.75" customHeight="1" thickBot="1" x14ac:dyDescent="0.3">
      <c r="B25" s="599" t="s">
        <v>233</v>
      </c>
      <c r="C25" s="486"/>
      <c r="D25" s="224"/>
      <c r="E25" s="336"/>
      <c r="F25" s="490"/>
      <c r="G25" s="336"/>
      <c r="H25" s="490"/>
      <c r="I25" s="448"/>
      <c r="J25" s="600"/>
      <c r="K25" s="448">
        <v>2.2839999999999998</v>
      </c>
      <c r="L25" s="600"/>
      <c r="M25" s="448">
        <v>2.2839999999999998</v>
      </c>
      <c r="N25" s="601"/>
      <c r="O25" s="448">
        <v>2.2799999999999998</v>
      </c>
      <c r="P25" s="601"/>
      <c r="Q25" s="604">
        <v>2.2839999999999998</v>
      </c>
      <c r="R25" s="601"/>
      <c r="S25" s="604">
        <v>2.2839999999999998</v>
      </c>
      <c r="T25" s="602"/>
      <c r="U25" s="604">
        <v>2.2839999999999998</v>
      </c>
      <c r="V25" s="602"/>
      <c r="W25" s="604">
        <v>2.2839999999999998</v>
      </c>
      <c r="X25" s="602"/>
      <c r="Y25" s="604">
        <v>2.2839999999999998</v>
      </c>
      <c r="Z25" s="602"/>
    </row>
    <row r="26" spans="2:26" x14ac:dyDescent="0.2">
      <c r="B26" s="605" t="s">
        <v>234</v>
      </c>
      <c r="C26" s="606">
        <v>1.3160000000000001</v>
      </c>
      <c r="D26" s="459"/>
      <c r="E26" s="606">
        <v>1.3160000000000001</v>
      </c>
      <c r="F26" s="238"/>
      <c r="G26" s="606">
        <v>1.3160000000000001</v>
      </c>
      <c r="H26" s="238"/>
      <c r="I26" s="607">
        <v>1.3160000000000001</v>
      </c>
      <c r="J26" s="423"/>
      <c r="K26" s="607"/>
      <c r="L26" s="423"/>
      <c r="M26" s="607"/>
      <c r="N26" s="427"/>
      <c r="O26" s="607"/>
      <c r="P26" s="427"/>
      <c r="Q26" s="607"/>
      <c r="R26" s="427"/>
      <c r="S26" s="607"/>
      <c r="T26" s="427"/>
      <c r="U26" s="610"/>
      <c r="V26" s="609"/>
      <c r="W26" s="610"/>
      <c r="X26" s="609"/>
      <c r="Y26" s="610"/>
      <c r="Z26" s="609"/>
    </row>
    <row r="27" spans="2:26" x14ac:dyDescent="0.2">
      <c r="B27" s="605" t="s">
        <v>235</v>
      </c>
      <c r="C27" s="606">
        <v>0.96799999999999997</v>
      </c>
      <c r="D27" s="459"/>
      <c r="E27" s="606">
        <v>0.96799999999999997</v>
      </c>
      <c r="F27" s="238"/>
      <c r="G27" s="606">
        <v>0.96799999999999997</v>
      </c>
      <c r="H27" s="238"/>
      <c r="I27" s="607">
        <v>0.96799999999999997</v>
      </c>
      <c r="J27" s="423"/>
      <c r="K27" s="607"/>
      <c r="L27" s="423"/>
      <c r="M27" s="607"/>
      <c r="N27" s="427"/>
      <c r="O27" s="607"/>
      <c r="P27" s="427"/>
      <c r="Q27" s="607"/>
      <c r="R27" s="427"/>
      <c r="S27" s="607"/>
      <c r="T27" s="427"/>
      <c r="U27" s="610"/>
      <c r="V27" s="609"/>
      <c r="W27" s="610"/>
      <c r="X27" s="609"/>
      <c r="Y27" s="610"/>
      <c r="Z27" s="609"/>
    </row>
    <row r="28" spans="2:26" x14ac:dyDescent="0.2">
      <c r="B28" s="605" t="s">
        <v>236</v>
      </c>
      <c r="C28" s="606">
        <v>3.1E-2</v>
      </c>
      <c r="D28" s="459"/>
      <c r="E28" s="606">
        <v>3.1E-2</v>
      </c>
      <c r="F28" s="238"/>
      <c r="G28" s="606">
        <v>3.1E-2</v>
      </c>
      <c r="H28" s="238"/>
      <c r="I28" s="607">
        <v>3.1E-2</v>
      </c>
      <c r="J28" s="423"/>
      <c r="K28" s="607"/>
      <c r="L28" s="423"/>
      <c r="M28" s="607"/>
      <c r="N28" s="427"/>
      <c r="O28" s="607"/>
      <c r="P28" s="427"/>
      <c r="Q28" s="607"/>
      <c r="R28" s="427"/>
      <c r="S28" s="607"/>
      <c r="T28" s="427"/>
      <c r="U28" s="610"/>
      <c r="V28" s="609"/>
      <c r="W28" s="610"/>
      <c r="X28" s="609"/>
      <c r="Y28" s="610"/>
      <c r="Z28" s="609"/>
    </row>
    <row r="29" spans="2:26" ht="13.5" thickBot="1" x14ac:dyDescent="0.25">
      <c r="B29" s="605" t="s">
        <v>237</v>
      </c>
      <c r="C29" s="606">
        <v>1.2999999999999999E-2</v>
      </c>
      <c r="D29" s="459"/>
      <c r="E29" s="606">
        <v>1.2999999999999999E-2</v>
      </c>
      <c r="F29" s="238"/>
      <c r="G29" s="606">
        <v>1.2999999999999999E-2</v>
      </c>
      <c r="H29" s="238"/>
      <c r="I29" s="607">
        <v>1.2999999999999999E-2</v>
      </c>
      <c r="J29" s="423"/>
      <c r="K29" s="607"/>
      <c r="L29" s="423"/>
      <c r="M29" s="607"/>
      <c r="N29" s="427"/>
      <c r="O29" s="607"/>
      <c r="P29" s="427"/>
      <c r="Q29" s="607"/>
      <c r="R29" s="427"/>
      <c r="S29" s="607"/>
      <c r="T29" s="427"/>
      <c r="U29" s="610"/>
      <c r="V29" s="609"/>
      <c r="W29" s="610"/>
      <c r="X29" s="609"/>
      <c r="Y29" s="610"/>
      <c r="Z29" s="609"/>
    </row>
    <row r="30" spans="2:26" ht="15.75" thickBot="1" x14ac:dyDescent="0.3">
      <c r="B30" s="599" t="s">
        <v>240</v>
      </c>
      <c r="C30" s="606">
        <v>0.60899999999999999</v>
      </c>
      <c r="D30" s="459"/>
      <c r="E30" s="606">
        <v>0.60899999999999999</v>
      </c>
      <c r="F30" s="238"/>
      <c r="G30" s="606">
        <v>0.60899999999999999</v>
      </c>
      <c r="H30" s="238"/>
      <c r="I30" s="607">
        <v>0.60899999999999999</v>
      </c>
      <c r="J30" s="423"/>
      <c r="K30" s="607">
        <v>1.7090000000000001</v>
      </c>
      <c r="L30" s="423"/>
      <c r="M30" s="607">
        <v>1.7090000000000001</v>
      </c>
      <c r="N30" s="427"/>
      <c r="O30" s="607">
        <v>1.706</v>
      </c>
      <c r="P30" s="427"/>
      <c r="Q30" s="604">
        <v>1.7090000000000001</v>
      </c>
      <c r="R30" s="427"/>
      <c r="S30" s="604">
        <v>1.7090000000000001</v>
      </c>
      <c r="T30" s="609"/>
      <c r="U30" s="604">
        <v>1.7090000000000001</v>
      </c>
      <c r="V30" s="609"/>
      <c r="W30" s="604">
        <v>1.7090000000000001</v>
      </c>
      <c r="X30" s="609"/>
      <c r="Y30" s="604">
        <v>1.7090000000000001</v>
      </c>
      <c r="Z30" s="609"/>
    </row>
    <row r="31" spans="2:26" ht="13.5" thickBot="1" x14ac:dyDescent="0.25">
      <c r="B31" s="599" t="s">
        <v>153</v>
      </c>
      <c r="C31" s="486"/>
      <c r="D31" s="224">
        <f>SUM(C34:C38)</f>
        <v>0.14300000000000002</v>
      </c>
      <c r="E31" s="336"/>
      <c r="F31" s="490">
        <f>SUM(E34:E38)</f>
        <v>0.14300000000000002</v>
      </c>
      <c r="G31" s="336"/>
      <c r="H31" s="490">
        <f>SUM(G34:G38)</f>
        <v>0.14300000000000002</v>
      </c>
      <c r="I31" s="448"/>
      <c r="J31" s="600">
        <f>SUM(I34:I38)</f>
        <v>0.14300000000000002</v>
      </c>
      <c r="K31" s="448"/>
      <c r="L31" s="600">
        <f>SUM(K32:K38)</f>
        <v>0.14300000000000002</v>
      </c>
      <c r="M31" s="448"/>
      <c r="N31" s="601">
        <f>SUM(M32:M38)</f>
        <v>0.14300000000000002</v>
      </c>
      <c r="O31" s="448"/>
      <c r="P31" s="601">
        <f>SUM(O32:O38)</f>
        <v>0.14200000000000002</v>
      </c>
      <c r="Q31" s="448"/>
      <c r="R31" s="601">
        <f>SUM(Q32:Q38)</f>
        <v>0.14300000000000002</v>
      </c>
      <c r="S31" s="448"/>
      <c r="T31" s="601">
        <f>SUM(S32:S38)</f>
        <v>0.14300000000000002</v>
      </c>
      <c r="U31" s="423"/>
      <c r="V31" s="602">
        <f>SUM(U32:U38)</f>
        <v>0.14300000000000002</v>
      </c>
      <c r="W31" s="423"/>
      <c r="X31" s="602">
        <f>SUM(W32:W38)</f>
        <v>0.14300000000000002</v>
      </c>
      <c r="Y31" s="423"/>
      <c r="Z31" s="602">
        <f>SUM(Y32:Y38)</f>
        <v>0.14300000000000002</v>
      </c>
    </row>
    <row r="32" spans="2:26" ht="15.75" thickBot="1" x14ac:dyDescent="0.3">
      <c r="B32" s="599" t="s">
        <v>232</v>
      </c>
      <c r="C32" s="486"/>
      <c r="D32" s="224"/>
      <c r="E32" s="336"/>
      <c r="F32" s="490"/>
      <c r="G32" s="336"/>
      <c r="H32" s="490"/>
      <c r="I32" s="448"/>
      <c r="J32" s="600"/>
      <c r="K32" s="448">
        <v>4.0000000000000001E-3</v>
      </c>
      <c r="L32" s="600"/>
      <c r="M32" s="448">
        <v>4.0000000000000001E-3</v>
      </c>
      <c r="N32" s="601"/>
      <c r="O32" s="448">
        <v>3.0000000000000001E-3</v>
      </c>
      <c r="P32" s="601"/>
      <c r="Q32" s="604">
        <v>4.0000000000000001E-3</v>
      </c>
      <c r="R32" s="601"/>
      <c r="S32" s="604">
        <v>4.0000000000000001E-3</v>
      </c>
      <c r="T32" s="602"/>
      <c r="U32" s="604">
        <v>4.0000000000000001E-3</v>
      </c>
      <c r="V32" s="602"/>
      <c r="W32" s="604">
        <v>4.0000000000000001E-3</v>
      </c>
      <c r="X32" s="602"/>
      <c r="Y32" s="604">
        <v>4.0000000000000001E-3</v>
      </c>
      <c r="Z32" s="602"/>
    </row>
    <row r="33" spans="2:26" x14ac:dyDescent="0.2">
      <c r="B33" s="599" t="s">
        <v>233</v>
      </c>
      <c r="C33" s="486"/>
      <c r="D33" s="224"/>
      <c r="E33" s="336"/>
      <c r="F33" s="490"/>
      <c r="G33" s="336"/>
      <c r="H33" s="490"/>
      <c r="I33" s="448"/>
      <c r="J33" s="600"/>
      <c r="K33" s="448">
        <v>8.5000000000000006E-2</v>
      </c>
      <c r="L33" s="600"/>
      <c r="M33" s="448">
        <v>8.5000000000000006E-2</v>
      </c>
      <c r="N33" s="601"/>
      <c r="O33" s="448">
        <v>8.5000000000000006E-2</v>
      </c>
      <c r="P33" s="601"/>
      <c r="Q33" s="216">
        <v>8.5000000000000006E-2</v>
      </c>
      <c r="R33" s="601"/>
      <c r="S33" s="216">
        <v>8.5000000000000006E-2</v>
      </c>
      <c r="T33" s="601"/>
      <c r="U33" s="216">
        <v>8.5000000000000006E-2</v>
      </c>
      <c r="V33" s="602"/>
      <c r="W33" s="216">
        <v>8.5000000000000006E-2</v>
      </c>
      <c r="X33" s="602"/>
      <c r="Y33" s="216">
        <v>8.5000000000000006E-2</v>
      </c>
      <c r="Z33" s="602"/>
    </row>
    <row r="34" spans="2:26" x14ac:dyDescent="0.2">
      <c r="B34" s="605" t="s">
        <v>234</v>
      </c>
      <c r="C34" s="606">
        <v>0</v>
      </c>
      <c r="D34" s="459"/>
      <c r="E34" s="606">
        <v>0</v>
      </c>
      <c r="F34" s="238"/>
      <c r="G34" s="606">
        <v>0</v>
      </c>
      <c r="H34" s="238"/>
      <c r="I34" s="607">
        <v>0</v>
      </c>
      <c r="J34" s="423"/>
      <c r="K34" s="607"/>
      <c r="L34" s="423"/>
      <c r="M34" s="607"/>
      <c r="N34" s="427"/>
      <c r="O34" s="607"/>
      <c r="P34" s="427"/>
      <c r="Q34" s="607"/>
      <c r="R34" s="427"/>
      <c r="S34" s="607"/>
      <c r="T34" s="427"/>
      <c r="U34" s="610"/>
      <c r="V34" s="609"/>
      <c r="W34" s="610"/>
      <c r="X34" s="609"/>
      <c r="Y34" s="610"/>
      <c r="Z34" s="609"/>
    </row>
    <row r="35" spans="2:26" x14ac:dyDescent="0.2">
      <c r="B35" s="605" t="s">
        <v>235</v>
      </c>
      <c r="C35" s="606">
        <v>8.5000000000000006E-2</v>
      </c>
      <c r="D35" s="459"/>
      <c r="E35" s="606">
        <v>8.5000000000000006E-2</v>
      </c>
      <c r="F35" s="238"/>
      <c r="G35" s="606">
        <v>8.5000000000000006E-2</v>
      </c>
      <c r="H35" s="238"/>
      <c r="I35" s="607">
        <v>8.5000000000000006E-2</v>
      </c>
      <c r="J35" s="423"/>
      <c r="K35" s="607"/>
      <c r="L35" s="423"/>
      <c r="M35" s="607"/>
      <c r="N35" s="427"/>
      <c r="O35" s="607"/>
      <c r="P35" s="427"/>
      <c r="Q35" s="607"/>
      <c r="R35" s="427"/>
      <c r="S35" s="607"/>
      <c r="T35" s="427"/>
      <c r="U35" s="610"/>
      <c r="V35" s="609"/>
      <c r="W35" s="610"/>
      <c r="X35" s="609"/>
      <c r="Y35" s="610"/>
      <c r="Z35" s="609"/>
    </row>
    <row r="36" spans="2:26" x14ac:dyDescent="0.2">
      <c r="B36" s="605" t="s">
        <v>236</v>
      </c>
      <c r="C36" s="606">
        <v>3.0000000000000001E-3</v>
      </c>
      <c r="D36" s="459"/>
      <c r="E36" s="606">
        <v>3.0000000000000001E-3</v>
      </c>
      <c r="F36" s="238"/>
      <c r="G36" s="606">
        <v>3.0000000000000001E-3</v>
      </c>
      <c r="H36" s="238"/>
      <c r="I36" s="607">
        <v>3.0000000000000001E-3</v>
      </c>
      <c r="J36" s="423"/>
      <c r="K36" s="607"/>
      <c r="L36" s="423"/>
      <c r="M36" s="607"/>
      <c r="N36" s="427"/>
      <c r="O36" s="607"/>
      <c r="P36" s="427"/>
      <c r="Q36" s="607"/>
      <c r="R36" s="427"/>
      <c r="S36" s="607"/>
      <c r="T36" s="427"/>
      <c r="U36" s="610"/>
      <c r="V36" s="609"/>
      <c r="W36" s="610"/>
      <c r="X36" s="609"/>
      <c r="Y36" s="610"/>
      <c r="Z36" s="609"/>
    </row>
    <row r="37" spans="2:26" ht="13.5" thickBot="1" x14ac:dyDescent="0.25">
      <c r="B37" s="605" t="s">
        <v>237</v>
      </c>
      <c r="C37" s="606">
        <v>1E-3</v>
      </c>
      <c r="D37" s="459"/>
      <c r="E37" s="606">
        <v>1E-3</v>
      </c>
      <c r="F37" s="238"/>
      <c r="G37" s="606">
        <v>1E-3</v>
      </c>
      <c r="H37" s="238"/>
      <c r="I37" s="607">
        <v>1E-3</v>
      </c>
      <c r="J37" s="423"/>
      <c r="K37" s="607"/>
      <c r="L37" s="423"/>
      <c r="M37" s="607"/>
      <c r="N37" s="427"/>
      <c r="O37" s="607"/>
      <c r="P37" s="427"/>
      <c r="Q37" s="607"/>
      <c r="R37" s="427"/>
      <c r="S37" s="607"/>
      <c r="T37" s="427"/>
      <c r="U37" s="610"/>
      <c r="V37" s="609"/>
      <c r="W37" s="610"/>
      <c r="X37" s="609"/>
      <c r="Y37" s="610"/>
      <c r="Z37" s="609"/>
    </row>
    <row r="38" spans="2:26" ht="15.75" thickBot="1" x14ac:dyDescent="0.3">
      <c r="B38" s="599" t="s">
        <v>240</v>
      </c>
      <c r="C38" s="606">
        <v>5.3999999999999999E-2</v>
      </c>
      <c r="D38" s="459"/>
      <c r="E38" s="606">
        <v>5.3999999999999999E-2</v>
      </c>
      <c r="F38" s="238"/>
      <c r="G38" s="606">
        <v>5.3999999999999999E-2</v>
      </c>
      <c r="H38" s="238"/>
      <c r="I38" s="607">
        <v>5.3999999999999999E-2</v>
      </c>
      <c r="J38" s="423"/>
      <c r="K38" s="607">
        <v>5.3999999999999999E-2</v>
      </c>
      <c r="L38" s="423"/>
      <c r="M38" s="607">
        <v>5.3999999999999999E-2</v>
      </c>
      <c r="N38" s="427"/>
      <c r="O38" s="607">
        <v>5.3999999999999999E-2</v>
      </c>
      <c r="P38" s="427"/>
      <c r="Q38" s="604">
        <v>5.3999999999999999E-2</v>
      </c>
      <c r="R38" s="427"/>
      <c r="S38" s="604">
        <v>5.3999999999999999E-2</v>
      </c>
      <c r="T38" s="609"/>
      <c r="U38" s="604">
        <v>5.3999999999999999E-2</v>
      </c>
      <c r="V38" s="609"/>
      <c r="W38" s="604">
        <v>5.3999999999999999E-2</v>
      </c>
      <c r="X38" s="609"/>
      <c r="Y38" s="604">
        <v>5.3999999999999999E-2</v>
      </c>
      <c r="Z38" s="609"/>
    </row>
    <row r="39" spans="2:26" ht="15.75" thickBot="1" x14ac:dyDescent="0.3">
      <c r="B39" s="613" t="s">
        <v>155</v>
      </c>
      <c r="C39" s="614"/>
      <c r="D39" s="615">
        <f>SUM(D31+D23+D15+D5)</f>
        <v>4.8600000000000003</v>
      </c>
      <c r="E39" s="530"/>
      <c r="F39" s="616">
        <f>SUM(F31+F23+F15+F5)</f>
        <v>4.8600000000000003</v>
      </c>
      <c r="G39" s="530"/>
      <c r="H39" s="616">
        <f>SUM(H31+H23+H15+H5)</f>
        <v>4.8600000000000003</v>
      </c>
      <c r="I39" s="530"/>
      <c r="J39" s="616">
        <f>SUM(J31+J23+J15+J5)</f>
        <v>4.8600000000000003</v>
      </c>
      <c r="K39" s="530"/>
      <c r="L39" s="616">
        <f>SUM(L31+L23+L15+L5)</f>
        <v>5.96</v>
      </c>
      <c r="M39" s="530"/>
      <c r="N39" s="615">
        <f>SUM(N31+N23+N15+N5)</f>
        <v>5.96</v>
      </c>
      <c r="O39" s="530"/>
      <c r="P39" s="615">
        <f>SUM(P31+P23+P15+P5)</f>
        <v>5.9370000000000003</v>
      </c>
      <c r="Q39" s="533"/>
      <c r="R39" s="615">
        <f>SUM(R31+R23+R15+R5)</f>
        <v>5.968</v>
      </c>
      <c r="S39" s="533"/>
      <c r="T39" s="615">
        <f>SUM(T31+T23+T15+T5)</f>
        <v>5.968</v>
      </c>
      <c r="U39" s="533"/>
      <c r="V39" s="617">
        <f>SUM(V31+V23+V15+V5)</f>
        <v>5.9379999999999997</v>
      </c>
      <c r="W39" s="533"/>
      <c r="X39" s="617">
        <f>SUM(X31+X23+X15+X5)</f>
        <v>5.9379999999999997</v>
      </c>
      <c r="Y39" s="533"/>
      <c r="Z39" s="617">
        <f>SUM(Z31+Z23+Z15+Z5)</f>
        <v>5.9379999999999997</v>
      </c>
    </row>
    <row r="40" spans="2:26" x14ac:dyDescent="0.2">
      <c r="C40" s="465"/>
      <c r="D40" s="465"/>
    </row>
  </sheetData>
  <sheetProtection insertRows="0"/>
  <mergeCells count="14">
    <mergeCell ref="U3:V3"/>
    <mergeCell ref="B2:Z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3CC33"/>
    <pageSetUpPr fitToPage="1"/>
  </sheetPr>
  <dimension ref="B2:AD19"/>
  <sheetViews>
    <sheetView zoomScaleNormal="100" zoomScaleSheetLayoutView="85" workbookViewId="0"/>
  </sheetViews>
  <sheetFormatPr defaultColWidth="9.140625" defaultRowHeight="12.75" x14ac:dyDescent="0.2"/>
  <cols>
    <col min="1" max="1" width="4.7109375" style="192" customWidth="1"/>
    <col min="2" max="2" width="41.710937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1" width="9.140625" style="192"/>
    <col min="12" max="12" width="11.140625" style="192" bestFit="1" customWidth="1"/>
    <col min="13" max="19" width="9.140625" style="192"/>
    <col min="20" max="24" width="11" style="192" customWidth="1"/>
    <col min="25" max="25" width="9.140625" style="192"/>
    <col min="26" max="26" width="11" style="192" customWidth="1"/>
    <col min="27" max="16384" width="9.140625" style="192"/>
  </cols>
  <sheetData>
    <row r="2" spans="2:30" ht="52.5" customHeight="1" x14ac:dyDescent="0.2">
      <c r="B2" s="885" t="s">
        <v>241</v>
      </c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886"/>
      <c r="X2" s="886"/>
      <c r="Y2" s="886"/>
      <c r="Z2" s="887"/>
      <c r="AA2" s="881"/>
      <c r="AB2" s="882"/>
      <c r="AC2" s="882"/>
      <c r="AD2" s="882"/>
    </row>
    <row r="3" spans="2:30" ht="12.75" customHeight="1" x14ac:dyDescent="0.2">
      <c r="B3" s="798" t="s">
        <v>83</v>
      </c>
      <c r="C3" s="830" t="s">
        <v>46</v>
      </c>
      <c r="D3" s="831"/>
      <c r="E3" s="803" t="s">
        <v>47</v>
      </c>
      <c r="F3" s="804"/>
      <c r="G3" s="803" t="s">
        <v>48</v>
      </c>
      <c r="H3" s="804"/>
      <c r="I3" s="803" t="s">
        <v>49</v>
      </c>
      <c r="J3" s="804"/>
      <c r="K3" s="803" t="s">
        <v>50</v>
      </c>
      <c r="L3" s="804"/>
      <c r="M3" s="803" t="s">
        <v>51</v>
      </c>
      <c r="N3" s="804"/>
      <c r="O3" s="803" t="s">
        <v>52</v>
      </c>
      <c r="P3" s="804"/>
      <c r="Q3" s="805" t="s">
        <v>53</v>
      </c>
      <c r="R3" s="804"/>
      <c r="S3" s="803" t="s">
        <v>54</v>
      </c>
      <c r="T3" s="804"/>
      <c r="U3" s="805" t="s">
        <v>55</v>
      </c>
      <c r="V3" s="808"/>
      <c r="W3" s="805" t="s">
        <v>242</v>
      </c>
      <c r="X3" s="808"/>
      <c r="Y3" s="805" t="s">
        <v>243</v>
      </c>
      <c r="Z3" s="808"/>
      <c r="AA3" s="883" t="s">
        <v>244</v>
      </c>
      <c r="AB3" s="884"/>
      <c r="AC3" s="884" t="s">
        <v>245</v>
      </c>
      <c r="AD3" s="884"/>
    </row>
    <row r="4" spans="2:30" ht="12.75" customHeight="1" x14ac:dyDescent="0.2">
      <c r="B4" s="799"/>
      <c r="C4" s="618" t="s">
        <v>85</v>
      </c>
      <c r="D4" s="539" t="s">
        <v>86</v>
      </c>
      <c r="E4" s="619" t="s">
        <v>85</v>
      </c>
      <c r="F4" s="540" t="s">
        <v>86</v>
      </c>
      <c r="G4" s="620" t="s">
        <v>85</v>
      </c>
      <c r="H4" s="439" t="s">
        <v>86</v>
      </c>
      <c r="I4" s="619" t="s">
        <v>85</v>
      </c>
      <c r="J4" s="439" t="s">
        <v>86</v>
      </c>
      <c r="K4" s="619" t="s">
        <v>85</v>
      </c>
      <c r="L4" s="439" t="s">
        <v>86</v>
      </c>
      <c r="M4" s="619" t="s">
        <v>85</v>
      </c>
      <c r="N4" s="439" t="s">
        <v>86</v>
      </c>
      <c r="O4" s="620" t="s">
        <v>85</v>
      </c>
      <c r="P4" s="439" t="s">
        <v>86</v>
      </c>
      <c r="Q4" s="619" t="s">
        <v>85</v>
      </c>
      <c r="R4" s="439" t="s">
        <v>86</v>
      </c>
      <c r="S4" s="620" t="s">
        <v>85</v>
      </c>
      <c r="T4" s="439" t="s">
        <v>86</v>
      </c>
      <c r="U4" s="619" t="s">
        <v>85</v>
      </c>
      <c r="V4" s="445" t="s">
        <v>86</v>
      </c>
      <c r="W4" s="619" t="s">
        <v>85</v>
      </c>
      <c r="X4" s="445" t="s">
        <v>86</v>
      </c>
      <c r="Y4" s="619" t="s">
        <v>85</v>
      </c>
      <c r="Z4" s="445" t="s">
        <v>86</v>
      </c>
      <c r="AA4" s="192" t="s">
        <v>85</v>
      </c>
      <c r="AB4" s="192" t="s">
        <v>86</v>
      </c>
      <c r="AC4" s="192" t="s">
        <v>85</v>
      </c>
      <c r="AD4" s="192" t="s">
        <v>86</v>
      </c>
    </row>
    <row r="5" spans="2:30" x14ac:dyDescent="0.2">
      <c r="B5" s="621" t="s">
        <v>87</v>
      </c>
      <c r="C5" s="622"/>
      <c r="D5" s="623">
        <v>0</v>
      </c>
      <c r="E5" s="624"/>
      <c r="F5" s="625">
        <v>0</v>
      </c>
      <c r="G5" s="624"/>
      <c r="H5" s="623">
        <v>0</v>
      </c>
      <c r="I5" s="626"/>
      <c r="J5" s="545">
        <v>0</v>
      </c>
      <c r="K5" s="626"/>
      <c r="L5" s="545">
        <v>0</v>
      </c>
      <c r="M5" s="626"/>
      <c r="N5" s="545">
        <v>0</v>
      </c>
      <c r="O5" s="544"/>
      <c r="P5" s="545">
        <v>0</v>
      </c>
      <c r="Q5" s="626"/>
      <c r="R5" s="545">
        <v>0</v>
      </c>
      <c r="S5" s="544">
        <v>0</v>
      </c>
      <c r="T5" s="545"/>
      <c r="U5" s="626">
        <v>0</v>
      </c>
      <c r="V5" s="627"/>
      <c r="W5" s="626"/>
      <c r="X5" s="627"/>
      <c r="Y5" s="626">
        <v>0</v>
      </c>
      <c r="Z5" s="627"/>
      <c r="AA5" s="768">
        <v>0</v>
      </c>
      <c r="AC5" s="768">
        <v>0</v>
      </c>
    </row>
    <row r="6" spans="2:30" ht="13.15" customHeight="1" x14ac:dyDescent="0.2">
      <c r="B6" s="628" t="s">
        <v>90</v>
      </c>
      <c r="C6" s="542"/>
      <c r="D6" s="458">
        <f>SUM(C7:C7)</f>
        <v>35.335999999999999</v>
      </c>
      <c r="E6" s="456"/>
      <c r="F6" s="451">
        <f>SUM(E7:E7)</f>
        <v>33.152999999999999</v>
      </c>
      <c r="G6" s="456"/>
      <c r="H6" s="458">
        <f>SUM(G7:G7)</f>
        <v>35.026000000000003</v>
      </c>
      <c r="I6" s="449"/>
      <c r="J6" s="457">
        <f>SUM(I7:I7)</f>
        <v>34.953000000000003</v>
      </c>
      <c r="K6" s="449"/>
      <c r="L6" s="457">
        <f>SUM(K7:K7)</f>
        <v>33.225999999999999</v>
      </c>
      <c r="M6" s="449"/>
      <c r="N6" s="457">
        <f>SUM(M7:M7)</f>
        <v>33.003</v>
      </c>
      <c r="O6" s="454"/>
      <c r="P6" s="457">
        <f>SUM(O7:O7)</f>
        <v>33.003</v>
      </c>
      <c r="Q6" s="449"/>
      <c r="R6" s="457">
        <f>SUM(Q7:Q7)</f>
        <v>33.218000000000004</v>
      </c>
      <c r="S6" s="454"/>
      <c r="T6" s="457">
        <f>SUM(S7:S7)</f>
        <v>31.152999999999999</v>
      </c>
      <c r="U6" s="449"/>
      <c r="V6" s="446">
        <f>SUM(U7:U7)</f>
        <v>40.844999999999999</v>
      </c>
      <c r="W6" s="449"/>
      <c r="X6" s="446">
        <f>SUM(W7:W7)</f>
        <v>48.862523000000003</v>
      </c>
      <c r="Y6" s="449"/>
      <c r="Z6" s="446">
        <v>66.807000000000002</v>
      </c>
      <c r="AB6" s="768">
        <v>40.427</v>
      </c>
      <c r="AD6" s="768">
        <v>78.168000000000006</v>
      </c>
    </row>
    <row r="7" spans="2:30" ht="13.15" customHeight="1" x14ac:dyDescent="0.2">
      <c r="B7" s="629" t="s">
        <v>246</v>
      </c>
      <c r="C7" s="547">
        <v>35.335999999999999</v>
      </c>
      <c r="D7" s="458"/>
      <c r="E7" s="547">
        <v>33.152999999999999</v>
      </c>
      <c r="F7" s="451"/>
      <c r="G7" s="547">
        <v>35.026000000000003</v>
      </c>
      <c r="H7" s="458"/>
      <c r="I7" s="450">
        <v>34.953000000000003</v>
      </c>
      <c r="J7" s="457"/>
      <c r="K7" s="450">
        <v>33.225999999999999</v>
      </c>
      <c r="L7" s="457"/>
      <c r="M7" s="450">
        <v>33.003</v>
      </c>
      <c r="N7" s="457"/>
      <c r="O7" s="455">
        <v>33.003</v>
      </c>
      <c r="P7" s="457"/>
      <c r="Q7" s="450">
        <v>33.218000000000004</v>
      </c>
      <c r="R7" s="457"/>
      <c r="S7" s="455">
        <v>31.152999999999999</v>
      </c>
      <c r="T7" s="457"/>
      <c r="U7" s="455">
        <v>40.844999999999999</v>
      </c>
      <c r="V7" s="446"/>
      <c r="W7" s="455">
        <f>116063000*0.421/1000000</f>
        <v>48.862523000000003</v>
      </c>
      <c r="X7" s="446"/>
      <c r="Y7" s="455">
        <v>66.807000000000002</v>
      </c>
      <c r="Z7" s="446"/>
      <c r="AA7" s="768">
        <v>40.427</v>
      </c>
      <c r="AC7" s="768">
        <v>78.168000000000006</v>
      </c>
    </row>
    <row r="8" spans="2:30" ht="13.15" customHeight="1" x14ac:dyDescent="0.2">
      <c r="B8" s="628" t="s">
        <v>61</v>
      </c>
      <c r="C8" s="549"/>
      <c r="D8" s="458">
        <f>SUM(C9:C11)</f>
        <v>50.559000000000005</v>
      </c>
      <c r="E8" s="456"/>
      <c r="F8" s="451">
        <f>SUM(E9:E11)</f>
        <v>46.634</v>
      </c>
      <c r="G8" s="456"/>
      <c r="H8" s="458">
        <f>SUM(G9:G11)</f>
        <v>47.988</v>
      </c>
      <c r="I8" s="449"/>
      <c r="J8" s="457">
        <f>SUM(I9:I11)</f>
        <v>48.145000000000003</v>
      </c>
      <c r="K8" s="449"/>
      <c r="L8" s="457">
        <f>SUM(K9:K11)</f>
        <v>46.425000000000004</v>
      </c>
      <c r="M8" s="449"/>
      <c r="N8" s="457">
        <f>SUM(M9:M11)</f>
        <v>46.1</v>
      </c>
      <c r="O8" s="454"/>
      <c r="P8" s="457">
        <f>SUM(O9:O11)</f>
        <v>46.425000000000004</v>
      </c>
      <c r="Q8" s="449"/>
      <c r="R8" s="457">
        <f>SUM(Q9:Q11)</f>
        <v>34.241</v>
      </c>
      <c r="S8" s="454"/>
      <c r="T8" s="457">
        <f>SUM(S9:S11)</f>
        <v>39.342500000000008</v>
      </c>
      <c r="U8" s="449"/>
      <c r="V8" s="446">
        <f>SUM(U9:U11)</f>
        <v>57.932000000000002</v>
      </c>
      <c r="W8" s="449"/>
      <c r="X8" s="446">
        <f>SUM(W9:W11)</f>
        <v>61.562523000000006</v>
      </c>
      <c r="Y8" s="449"/>
      <c r="Z8" s="446">
        <v>59.823999999999998</v>
      </c>
      <c r="AB8" s="768">
        <v>61.014000000000003</v>
      </c>
      <c r="AD8" s="768">
        <v>69.039000000000001</v>
      </c>
    </row>
    <row r="9" spans="2:30" x14ac:dyDescent="0.2">
      <c r="B9" s="629" t="s">
        <v>247</v>
      </c>
      <c r="C9" s="547">
        <v>44.124000000000002</v>
      </c>
      <c r="D9" s="458"/>
      <c r="E9" s="547">
        <v>40.593000000000004</v>
      </c>
      <c r="F9" s="451"/>
      <c r="G9" s="547">
        <v>42.631</v>
      </c>
      <c r="H9" s="458"/>
      <c r="I9" s="450">
        <v>42.725999999999999</v>
      </c>
      <c r="J9" s="457"/>
      <c r="K9" s="450">
        <v>41.006</v>
      </c>
      <c r="L9" s="457"/>
      <c r="M9" s="450">
        <v>40.69</v>
      </c>
      <c r="N9" s="457"/>
      <c r="O9" s="455">
        <v>41.039000000000001</v>
      </c>
      <c r="P9" s="457"/>
      <c r="Q9" s="450">
        <v>29.172999999999998</v>
      </c>
      <c r="R9" s="457"/>
      <c r="S9" s="455">
        <v>32.773000000000003</v>
      </c>
      <c r="T9" s="457"/>
      <c r="U9" s="455">
        <v>48.31</v>
      </c>
      <c r="V9" s="446"/>
      <c r="W9" s="455">
        <f>'EPA 12-20'!$W$7</f>
        <v>48.862523000000003</v>
      </c>
      <c r="X9" s="446"/>
      <c r="Y9" s="455">
        <v>54.115000000000002</v>
      </c>
      <c r="Z9" s="446"/>
      <c r="AA9" s="768">
        <v>48.314</v>
      </c>
      <c r="AC9" s="768">
        <v>63.33</v>
      </c>
    </row>
    <row r="10" spans="2:30" x14ac:dyDescent="0.2">
      <c r="B10" s="629" t="s">
        <v>248</v>
      </c>
      <c r="C10" s="547">
        <v>5.8380000000000001</v>
      </c>
      <c r="D10" s="458"/>
      <c r="E10" s="547">
        <v>5.5289999999999999</v>
      </c>
      <c r="F10" s="451"/>
      <c r="G10" s="547">
        <v>4.819</v>
      </c>
      <c r="H10" s="458"/>
      <c r="I10" s="450">
        <v>4.819</v>
      </c>
      <c r="J10" s="457"/>
      <c r="K10" s="450">
        <v>4.819</v>
      </c>
      <c r="L10" s="457"/>
      <c r="M10" s="450">
        <v>4.8099999999999996</v>
      </c>
      <c r="N10" s="457"/>
      <c r="O10" s="455">
        <v>4.7859999999999996</v>
      </c>
      <c r="P10" s="457"/>
      <c r="Q10" s="450">
        <v>4.4429999999999996</v>
      </c>
      <c r="R10" s="457"/>
      <c r="S10" s="455">
        <v>5.907</v>
      </c>
      <c r="T10" s="457"/>
      <c r="U10" s="455">
        <v>8.9220000000000006</v>
      </c>
      <c r="V10" s="446"/>
      <c r="W10" s="455">
        <v>12</v>
      </c>
      <c r="X10" s="446"/>
      <c r="Y10" s="455">
        <v>4.8</v>
      </c>
      <c r="Z10" s="446"/>
      <c r="AA10" s="768">
        <v>12</v>
      </c>
      <c r="AC10" s="768">
        <v>4.8</v>
      </c>
    </row>
    <row r="11" spans="2:30" x14ac:dyDescent="0.2">
      <c r="B11" s="629" t="s">
        <v>249</v>
      </c>
      <c r="C11" s="547">
        <v>0.59699999999999998</v>
      </c>
      <c r="D11" s="458"/>
      <c r="E11" s="547">
        <v>0.51200000000000001</v>
      </c>
      <c r="F11" s="451"/>
      <c r="G11" s="547">
        <v>0.53800000000000003</v>
      </c>
      <c r="H11" s="458"/>
      <c r="I11" s="450">
        <v>0.6</v>
      </c>
      <c r="J11" s="457"/>
      <c r="K11" s="450">
        <v>0.6</v>
      </c>
      <c r="L11" s="457"/>
      <c r="M11" s="450">
        <v>0.6</v>
      </c>
      <c r="N11" s="457"/>
      <c r="O11" s="455">
        <v>0.6</v>
      </c>
      <c r="P11" s="457"/>
      <c r="Q11" s="450">
        <v>0.625</v>
      </c>
      <c r="R11" s="457"/>
      <c r="S11" s="455">
        <v>0.66249999999999998</v>
      </c>
      <c r="T11" s="457"/>
      <c r="U11" s="640">
        <v>0.7</v>
      </c>
      <c r="V11" s="446"/>
      <c r="W11" s="640">
        <v>0.7</v>
      </c>
      <c r="X11" s="446"/>
      <c r="Y11" s="640">
        <v>0.90900000000000003</v>
      </c>
      <c r="Z11" s="446"/>
      <c r="AA11" s="768">
        <v>0.7</v>
      </c>
      <c r="AC11" s="768">
        <v>0.90900000000000003</v>
      </c>
    </row>
    <row r="12" spans="2:30" ht="13.15" customHeight="1" x14ac:dyDescent="0.2">
      <c r="B12" s="630" t="s">
        <v>153</v>
      </c>
      <c r="C12" s="631"/>
      <c r="D12" s="441">
        <v>0</v>
      </c>
      <c r="E12" s="440"/>
      <c r="F12" s="551">
        <v>0</v>
      </c>
      <c r="G12" s="440"/>
      <c r="H12" s="441">
        <v>0</v>
      </c>
      <c r="I12" s="551"/>
      <c r="J12" s="441">
        <v>0</v>
      </c>
      <c r="K12" s="551"/>
      <c r="L12" s="441">
        <v>0</v>
      </c>
      <c r="M12" s="551"/>
      <c r="N12" s="441">
        <v>0</v>
      </c>
      <c r="O12" s="440"/>
      <c r="P12" s="441">
        <v>0</v>
      </c>
      <c r="Q12" s="551"/>
      <c r="R12" s="441"/>
      <c r="S12" s="440"/>
      <c r="T12" s="441"/>
      <c r="U12" s="551"/>
      <c r="V12" s="632"/>
      <c r="W12" s="551"/>
      <c r="X12" s="632"/>
      <c r="Y12" s="551"/>
      <c r="Z12" s="632"/>
      <c r="AA12" s="769"/>
      <c r="AB12" s="769"/>
      <c r="AC12" s="769"/>
      <c r="AD12" s="769"/>
    </row>
    <row r="13" spans="2:30" ht="15" x14ac:dyDescent="0.25">
      <c r="B13" s="633" t="s">
        <v>155</v>
      </c>
      <c r="C13" s="634"/>
      <c r="D13" s="635">
        <f>D5+D6+D8+D12</f>
        <v>85.89500000000001</v>
      </c>
      <c r="E13" s="636"/>
      <c r="F13" s="635">
        <f>F5+F6+F8+F12</f>
        <v>79.787000000000006</v>
      </c>
      <c r="G13" s="636"/>
      <c r="H13" s="637">
        <f>H5+H6+H8+H12</f>
        <v>83.01400000000001</v>
      </c>
      <c r="I13" s="638"/>
      <c r="J13" s="637">
        <f>J5+J6+J8+J12</f>
        <v>83.098000000000013</v>
      </c>
      <c r="K13" s="638"/>
      <c r="L13" s="637">
        <f>L5+L6+L8+L12</f>
        <v>79.65100000000001</v>
      </c>
      <c r="M13" s="638"/>
      <c r="N13" s="637">
        <f>N5+N6+N8+N12</f>
        <v>79.103000000000009</v>
      </c>
      <c r="O13" s="636"/>
      <c r="P13" s="637">
        <f>P5+P6+P8+P12</f>
        <v>79.427999999999997</v>
      </c>
      <c r="Q13" s="638"/>
      <c r="R13" s="637">
        <f>R5+R6+R8+R12</f>
        <v>67.459000000000003</v>
      </c>
      <c r="S13" s="636"/>
      <c r="T13" s="637">
        <f>T5+T6+T8+T12</f>
        <v>70.495500000000007</v>
      </c>
      <c r="U13" s="638"/>
      <c r="V13" s="639">
        <f>V5+V6+V8+V12</f>
        <v>98.777000000000001</v>
      </c>
      <c r="W13" s="638"/>
      <c r="X13" s="639">
        <f>X5+X6+X8+X12</f>
        <v>110.42504600000001</v>
      </c>
      <c r="Y13" s="638"/>
      <c r="Z13" s="639">
        <v>126.631</v>
      </c>
      <c r="AA13" s="769"/>
      <c r="AB13" s="770">
        <v>101.441</v>
      </c>
      <c r="AC13" s="769"/>
      <c r="AD13" s="770">
        <v>147.20699999999999</v>
      </c>
    </row>
    <row r="14" spans="2:30" ht="13.9" customHeight="1" x14ac:dyDescent="0.2">
      <c r="B14" s="875" t="s">
        <v>250</v>
      </c>
      <c r="C14" s="876"/>
      <c r="D14" s="876"/>
      <c r="E14" s="876"/>
      <c r="F14" s="876"/>
      <c r="G14" s="876"/>
      <c r="H14" s="876"/>
      <c r="I14" s="876"/>
      <c r="J14" s="876"/>
      <c r="K14" s="876"/>
      <c r="L14" s="876"/>
      <c r="M14" s="876"/>
      <c r="N14" s="876"/>
      <c r="O14" s="876"/>
      <c r="P14" s="876"/>
      <c r="Q14" s="876"/>
      <c r="R14" s="876"/>
      <c r="S14" s="876"/>
      <c r="T14" s="876"/>
      <c r="U14" s="876"/>
      <c r="V14" s="876"/>
      <c r="W14" s="876"/>
      <c r="X14" s="876"/>
      <c r="Y14" s="876"/>
      <c r="Z14" s="877"/>
    </row>
    <row r="15" spans="2:30" ht="13.5" customHeight="1" thickBot="1" x14ac:dyDescent="0.25">
      <c r="B15" s="878" t="s">
        <v>251</v>
      </c>
      <c r="C15" s="879"/>
      <c r="D15" s="879"/>
      <c r="E15" s="879"/>
      <c r="F15" s="879"/>
      <c r="G15" s="879"/>
      <c r="H15" s="879"/>
      <c r="I15" s="879"/>
      <c r="J15" s="879"/>
      <c r="K15" s="879"/>
      <c r="L15" s="879"/>
      <c r="M15" s="879"/>
      <c r="N15" s="879"/>
      <c r="O15" s="879"/>
      <c r="P15" s="879"/>
      <c r="Q15" s="879"/>
      <c r="R15" s="879"/>
      <c r="S15" s="879"/>
      <c r="T15" s="879"/>
      <c r="U15" s="879"/>
      <c r="V15" s="879"/>
      <c r="W15" s="879"/>
      <c r="X15" s="879"/>
      <c r="Y15" s="879"/>
      <c r="Z15" s="880"/>
    </row>
    <row r="19" spans="20:26" x14ac:dyDescent="0.2">
      <c r="T19" s="451"/>
      <c r="U19" s="451"/>
      <c r="V19" s="451"/>
      <c r="W19" s="451"/>
      <c r="X19" s="451"/>
      <c r="Z19" s="451"/>
    </row>
  </sheetData>
  <sheetProtection insertRows="0"/>
  <mergeCells count="19">
    <mergeCell ref="AA2:AD2"/>
    <mergeCell ref="AA3:AB3"/>
    <mergeCell ref="AC3:AD3"/>
    <mergeCell ref="U3:V3"/>
    <mergeCell ref="B2:Z2"/>
    <mergeCell ref="B14:Z14"/>
    <mergeCell ref="B15:Z15"/>
    <mergeCell ref="S3:T3"/>
    <mergeCell ref="Q3:R3"/>
    <mergeCell ref="O3:P3"/>
    <mergeCell ref="M3:N3"/>
    <mergeCell ref="G3:H3"/>
    <mergeCell ref="C3:D3"/>
    <mergeCell ref="B3:B4"/>
    <mergeCell ref="E3:F3"/>
    <mergeCell ref="I3:J3"/>
    <mergeCell ref="K3:L3"/>
    <mergeCell ref="W3:X3"/>
    <mergeCell ref="Y3:Z3"/>
  </mergeCells>
  <printOptions horizontalCentered="1"/>
  <pageMargins left="0.25" right="0.25" top="0.75" bottom="0.75" header="0.3" footer="0.3"/>
  <pageSetup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1:F49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6" ht="13.5" thickBot="1" x14ac:dyDescent="0.25">
      <c r="B1" s="182"/>
      <c r="C1" s="182"/>
      <c r="D1" s="182"/>
    </row>
    <row r="2" spans="2:6" ht="37.5" customHeight="1" x14ac:dyDescent="0.2">
      <c r="B2" s="888" t="s">
        <v>252</v>
      </c>
      <c r="C2" s="889"/>
      <c r="D2" s="889"/>
      <c r="E2" s="890"/>
    </row>
    <row r="3" spans="2:6" ht="17.25" customHeight="1" x14ac:dyDescent="0.2">
      <c r="B3" s="902" t="s">
        <v>21</v>
      </c>
      <c r="C3" s="903"/>
      <c r="D3" s="903"/>
      <c r="E3" s="904"/>
    </row>
    <row r="4" spans="2:6" ht="15.75" customHeight="1" x14ac:dyDescent="0.2">
      <c r="B4" s="896" t="s">
        <v>213</v>
      </c>
      <c r="C4" s="898" t="s">
        <v>214</v>
      </c>
      <c r="D4" s="900" t="s">
        <v>215</v>
      </c>
      <c r="E4" s="901"/>
    </row>
    <row r="5" spans="2:6" x14ac:dyDescent="0.2">
      <c r="B5" s="897"/>
      <c r="C5" s="899"/>
      <c r="D5" s="345" t="s">
        <v>216</v>
      </c>
      <c r="E5" s="346" t="s">
        <v>217</v>
      </c>
    </row>
    <row r="6" spans="2:6" x14ac:dyDescent="0.2">
      <c r="B6" s="156" t="s">
        <v>253</v>
      </c>
      <c r="C6" s="315"/>
      <c r="D6" s="309">
        <f>SUM(D7:D9)</f>
        <v>0</v>
      </c>
      <c r="E6" s="85">
        <f>SUM(E7:E9)</f>
        <v>40.738999999999997</v>
      </c>
    </row>
    <row r="7" spans="2:6" s="192" customFormat="1" x14ac:dyDescent="0.2">
      <c r="B7" s="195" t="s">
        <v>254</v>
      </c>
      <c r="C7" s="316" t="s">
        <v>221</v>
      </c>
      <c r="D7" s="310"/>
      <c r="E7" s="196">
        <v>34.808999999999997</v>
      </c>
    </row>
    <row r="8" spans="2:6" s="192" customFormat="1" x14ac:dyDescent="0.2">
      <c r="B8" s="195" t="s">
        <v>255</v>
      </c>
      <c r="C8" s="316" t="s">
        <v>256</v>
      </c>
      <c r="D8" s="311"/>
      <c r="E8" s="197">
        <v>0.59699999999999998</v>
      </c>
      <c r="F8" s="192" t="s">
        <v>221</v>
      </c>
    </row>
    <row r="9" spans="2:6" s="192" customFormat="1" x14ac:dyDescent="0.2">
      <c r="B9" s="198" t="s">
        <v>257</v>
      </c>
      <c r="C9" s="317"/>
      <c r="D9" s="312"/>
      <c r="E9" s="199">
        <v>5.3330000000000002</v>
      </c>
    </row>
    <row r="10" spans="2:6" x14ac:dyDescent="0.2">
      <c r="B10" s="157" t="s">
        <v>258</v>
      </c>
      <c r="C10" s="318"/>
      <c r="D10" s="158">
        <f>SUM(D11)</f>
        <v>0</v>
      </c>
      <c r="E10" s="183">
        <f>SUM(E11)</f>
        <v>0</v>
      </c>
    </row>
    <row r="11" spans="2:6" s="192" customFormat="1" x14ac:dyDescent="0.2">
      <c r="B11" s="195" t="s">
        <v>254</v>
      </c>
      <c r="C11" s="316" t="s">
        <v>221</v>
      </c>
      <c r="D11" s="313"/>
      <c r="E11" s="200"/>
    </row>
    <row r="12" spans="2:6" x14ac:dyDescent="0.2">
      <c r="B12" s="156" t="s">
        <v>259</v>
      </c>
      <c r="C12" s="319"/>
      <c r="D12" s="158">
        <f>SUM(D13)</f>
        <v>0</v>
      </c>
      <c r="E12" s="183">
        <f>SUM(E13)</f>
        <v>37.231000000000002</v>
      </c>
    </row>
    <row r="13" spans="2:6" s="192" customFormat="1" x14ac:dyDescent="0.2">
      <c r="B13" s="201" t="s">
        <v>260</v>
      </c>
      <c r="C13" s="320" t="s">
        <v>221</v>
      </c>
      <c r="E13" s="202">
        <v>37.231000000000002</v>
      </c>
    </row>
    <row r="14" spans="2:6" x14ac:dyDescent="0.2">
      <c r="B14" s="156" t="s">
        <v>261</v>
      </c>
      <c r="C14" s="319"/>
      <c r="D14" s="314">
        <f>SUM(D15)</f>
        <v>0</v>
      </c>
      <c r="E14" s="85">
        <f>SUM(E15)</f>
        <v>0</v>
      </c>
    </row>
    <row r="15" spans="2:6" s="192" customFormat="1" x14ac:dyDescent="0.2">
      <c r="B15" s="373" t="s">
        <v>218</v>
      </c>
      <c r="C15" s="374"/>
      <c r="D15" s="375"/>
      <c r="E15" s="376"/>
    </row>
    <row r="16" spans="2:6" ht="15.75" thickBot="1" x14ac:dyDescent="0.3">
      <c r="B16" s="377" t="s">
        <v>155</v>
      </c>
      <c r="C16" s="378"/>
      <c r="D16" s="379">
        <f>SUM(D6,D12,D14)</f>
        <v>0</v>
      </c>
      <c r="E16" s="380">
        <f>SUM(E6,E12,E14)</f>
        <v>77.97</v>
      </c>
    </row>
    <row r="17" spans="2:5" ht="16.5" thickTop="1" thickBot="1" x14ac:dyDescent="0.3">
      <c r="B17" s="894" t="s">
        <v>224</v>
      </c>
      <c r="C17" s="895"/>
      <c r="D17" s="381"/>
      <c r="E17" s="382">
        <f>SUM(D16:E16)</f>
        <v>77.97</v>
      </c>
    </row>
    <row r="18" spans="2:5" s="192" customFormat="1" ht="15" thickBot="1" x14ac:dyDescent="0.25">
      <c r="B18" s="891" t="s">
        <v>262</v>
      </c>
      <c r="C18" s="892"/>
      <c r="D18" s="892"/>
      <c r="E18" s="893"/>
    </row>
    <row r="19" spans="2:5" s="192" customFormat="1" x14ac:dyDescent="0.2"/>
    <row r="20" spans="2:5" s="192" customFormat="1" x14ac:dyDescent="0.2">
      <c r="B20" s="203"/>
      <c r="C20" s="193"/>
    </row>
    <row r="21" spans="2:5" s="192" customFormat="1" x14ac:dyDescent="0.2"/>
    <row r="22" spans="2:5" s="192" customFormat="1" x14ac:dyDescent="0.2"/>
    <row r="23" spans="2:5" s="192" customFormat="1" x14ac:dyDescent="0.2"/>
    <row r="24" spans="2:5" s="192" customFormat="1" x14ac:dyDescent="0.2"/>
    <row r="25" spans="2:5" s="192" customFormat="1" x14ac:dyDescent="0.2"/>
    <row r="26" spans="2:5" s="192" customFormat="1" x14ac:dyDescent="0.2"/>
    <row r="27" spans="2:5" s="192" customFormat="1" x14ac:dyDescent="0.2"/>
    <row r="28" spans="2:5" s="192" customFormat="1" x14ac:dyDescent="0.2"/>
    <row r="29" spans="2:5" s="192" customFormat="1" x14ac:dyDescent="0.2"/>
    <row r="30" spans="2:5" s="192" customFormat="1" x14ac:dyDescent="0.2"/>
    <row r="31" spans="2:5" s="192" customFormat="1" x14ac:dyDescent="0.2"/>
    <row r="32" spans="2:5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</sheetData>
  <sheetProtection insertRows="0"/>
  <mergeCells count="7">
    <mergeCell ref="B2:E2"/>
    <mergeCell ref="B18:E18"/>
    <mergeCell ref="B17:C17"/>
    <mergeCell ref="B4:B5"/>
    <mergeCell ref="C4:C5"/>
    <mergeCell ref="D4:E4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F22"/>
  <sheetViews>
    <sheetView workbookViewId="0"/>
  </sheetViews>
  <sheetFormatPr defaultRowHeight="12.75" x14ac:dyDescent="0.2"/>
  <cols>
    <col min="1" max="1" width="4.7109375" customWidth="1"/>
    <col min="2" max="2" width="25.28515625" customWidth="1"/>
    <col min="3" max="3" width="15.85546875" customWidth="1"/>
    <col min="4" max="4" width="10.140625" customWidth="1"/>
    <col min="5" max="5" width="11.5703125" customWidth="1"/>
  </cols>
  <sheetData>
    <row r="2" spans="2:6" x14ac:dyDescent="0.2">
      <c r="B2" s="858"/>
      <c r="C2" s="858"/>
      <c r="D2" s="858"/>
      <c r="E2" s="858"/>
    </row>
    <row r="3" spans="2:6" x14ac:dyDescent="0.2">
      <c r="B3" s="140" t="s">
        <v>225</v>
      </c>
      <c r="C3" s="140"/>
      <c r="D3" s="140"/>
      <c r="E3" s="140"/>
    </row>
    <row r="4" spans="2:6" ht="13.5" thickBot="1" x14ac:dyDescent="0.25"/>
    <row r="5" spans="2:6" ht="57.75" customHeight="1" x14ac:dyDescent="0.2">
      <c r="B5" s="859" t="s">
        <v>263</v>
      </c>
      <c r="C5" s="860"/>
      <c r="D5" s="860"/>
      <c r="E5" s="861"/>
      <c r="F5" s="137"/>
    </row>
    <row r="6" spans="2:6" ht="15.75" x14ac:dyDescent="0.2">
      <c r="B6" s="862" t="s">
        <v>213</v>
      </c>
      <c r="C6" s="907" t="s">
        <v>214</v>
      </c>
      <c r="D6" s="909" t="s">
        <v>215</v>
      </c>
      <c r="E6" s="910"/>
      <c r="F6" s="137"/>
    </row>
    <row r="7" spans="2:6" ht="25.5" x14ac:dyDescent="0.2">
      <c r="B7" s="863"/>
      <c r="C7" s="908"/>
      <c r="D7" s="113" t="s">
        <v>216</v>
      </c>
      <c r="E7" s="117" t="s">
        <v>217</v>
      </c>
      <c r="F7" s="137"/>
    </row>
    <row r="8" spans="2:6" ht="16.5" thickBot="1" x14ac:dyDescent="0.25">
      <c r="B8" s="17" t="s">
        <v>253</v>
      </c>
      <c r="C8" s="18"/>
      <c r="D8" s="70"/>
      <c r="E8" s="70">
        <v>0.59199999999999997</v>
      </c>
      <c r="F8" s="676">
        <f>D8+E8</f>
        <v>0.59199999999999997</v>
      </c>
    </row>
    <row r="9" spans="2:6" ht="13.5" thickTop="1" x14ac:dyDescent="0.2">
      <c r="B9" s="681" t="s">
        <v>264</v>
      </c>
      <c r="C9" s="682" t="s">
        <v>221</v>
      </c>
      <c r="D9" s="76"/>
      <c r="E9" s="77"/>
      <c r="F9" s="137"/>
    </row>
    <row r="10" spans="2:6" x14ac:dyDescent="0.2">
      <c r="B10" s="683" t="s">
        <v>254</v>
      </c>
      <c r="C10" s="684" t="s">
        <v>221</v>
      </c>
      <c r="D10" s="65"/>
      <c r="E10" s="66"/>
      <c r="F10" s="137"/>
    </row>
    <row r="11" spans="2:6" ht="25.5" x14ac:dyDescent="0.2">
      <c r="B11" s="683" t="s">
        <v>255</v>
      </c>
      <c r="C11" s="684" t="s">
        <v>256</v>
      </c>
      <c r="D11" s="65"/>
      <c r="E11" s="66"/>
      <c r="F11" s="137"/>
    </row>
    <row r="12" spans="2:6" x14ac:dyDescent="0.2">
      <c r="B12" s="685" t="s">
        <v>265</v>
      </c>
      <c r="C12" s="686" t="s">
        <v>266</v>
      </c>
      <c r="D12" s="21"/>
      <c r="E12" s="22"/>
      <c r="F12" s="137"/>
    </row>
    <row r="13" spans="2:6" x14ac:dyDescent="0.2">
      <c r="B13" s="28" t="s">
        <v>258</v>
      </c>
      <c r="C13" s="119"/>
      <c r="D13" s="120"/>
      <c r="E13" s="121"/>
      <c r="F13" s="137"/>
    </row>
    <row r="14" spans="2:6" x14ac:dyDescent="0.2">
      <c r="B14" s="683" t="s">
        <v>254</v>
      </c>
      <c r="C14" s="684" t="s">
        <v>221</v>
      </c>
      <c r="D14" s="65"/>
      <c r="E14" s="66"/>
      <c r="F14" s="137"/>
    </row>
    <row r="15" spans="2:6" x14ac:dyDescent="0.2">
      <c r="B15" s="17" t="s">
        <v>259</v>
      </c>
      <c r="C15" s="67"/>
      <c r="D15" s="33"/>
      <c r="E15" s="34"/>
      <c r="F15" s="676">
        <f>D15+E15</f>
        <v>0</v>
      </c>
    </row>
    <row r="16" spans="2:6" ht="25.5" x14ac:dyDescent="0.2">
      <c r="B16" s="687" t="s">
        <v>260</v>
      </c>
      <c r="C16" s="688" t="s">
        <v>221</v>
      </c>
      <c r="D16" s="689"/>
      <c r="E16" s="690"/>
      <c r="F16" s="137"/>
    </row>
    <row r="17" spans="2:6" x14ac:dyDescent="0.2">
      <c r="B17" s="17" t="s">
        <v>218</v>
      </c>
      <c r="C17" s="67"/>
      <c r="D17" s="33">
        <v>0.04</v>
      </c>
      <c r="E17" s="34"/>
      <c r="F17" s="137"/>
    </row>
    <row r="18" spans="2:6" x14ac:dyDescent="0.2">
      <c r="B18" s="687" t="s">
        <v>267</v>
      </c>
      <c r="C18" s="688"/>
      <c r="D18" s="689"/>
      <c r="E18" s="690"/>
      <c r="F18" s="137"/>
    </row>
    <row r="19" spans="2:6" ht="16.5" thickBot="1" x14ac:dyDescent="0.25">
      <c r="B19" s="118" t="s">
        <v>268</v>
      </c>
      <c r="C19" s="114"/>
      <c r="D19" s="70">
        <v>0.04</v>
      </c>
      <c r="E19" s="71">
        <f>E8</f>
        <v>0.59199999999999997</v>
      </c>
      <c r="F19" s="676">
        <f>D19+E19</f>
        <v>0.63200000000000001</v>
      </c>
    </row>
    <row r="20" spans="2:6" ht="15.75" thickTop="1" thickBot="1" x14ac:dyDescent="0.25">
      <c r="B20" s="115"/>
      <c r="C20" s="96"/>
      <c r="D20" s="116"/>
      <c r="E20" s="691"/>
    </row>
    <row r="22" spans="2:6" ht="25.5" customHeight="1" x14ac:dyDescent="0.2">
      <c r="B22" s="905"/>
      <c r="C22" s="906"/>
      <c r="D22" s="906"/>
      <c r="E22" s="906"/>
    </row>
  </sheetData>
  <mergeCells count="6">
    <mergeCell ref="B22:E22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</sheetPr>
  <dimension ref="B1:E58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5" ht="13.5" thickBot="1" x14ac:dyDescent="0.25">
      <c r="B1" s="159"/>
      <c r="C1" s="159"/>
    </row>
    <row r="2" spans="2:5" ht="35.25" customHeight="1" x14ac:dyDescent="0.2">
      <c r="B2" s="913" t="s">
        <v>269</v>
      </c>
      <c r="C2" s="914"/>
      <c r="D2" s="914"/>
      <c r="E2" s="915"/>
    </row>
    <row r="3" spans="2:5" ht="15" x14ac:dyDescent="0.2">
      <c r="B3" s="922" t="s">
        <v>21</v>
      </c>
      <c r="C3" s="923"/>
      <c r="D3" s="923"/>
      <c r="E3" s="924"/>
    </row>
    <row r="4" spans="2:5" ht="15.75" customHeight="1" x14ac:dyDescent="0.2">
      <c r="B4" s="918" t="s">
        <v>213</v>
      </c>
      <c r="C4" s="920" t="s">
        <v>214</v>
      </c>
      <c r="D4" s="911" t="s">
        <v>215</v>
      </c>
      <c r="E4" s="912"/>
    </row>
    <row r="5" spans="2:5" x14ac:dyDescent="0.2">
      <c r="B5" s="919"/>
      <c r="C5" s="921"/>
      <c r="D5" s="298" t="s">
        <v>216</v>
      </c>
      <c r="E5" s="299" t="s">
        <v>217</v>
      </c>
    </row>
    <row r="6" spans="2:5" x14ac:dyDescent="0.2">
      <c r="B6" s="160" t="s">
        <v>253</v>
      </c>
      <c r="C6" s="161"/>
      <c r="D6" s="162">
        <f>SUM(D7:D8)</f>
        <v>0.15</v>
      </c>
      <c r="E6" s="163">
        <f>SUM(E7:E8)</f>
        <v>7.4999999999999997E-2</v>
      </c>
    </row>
    <row r="7" spans="2:5" s="192" customFormat="1" x14ac:dyDescent="0.2">
      <c r="B7" s="204" t="s">
        <v>270</v>
      </c>
      <c r="C7" s="205" t="s">
        <v>271</v>
      </c>
      <c r="D7" s="206">
        <v>0.15</v>
      </c>
      <c r="E7" s="207"/>
    </row>
    <row r="8" spans="2:5" s="192" customFormat="1" x14ac:dyDescent="0.2">
      <c r="B8" s="208" t="s">
        <v>272</v>
      </c>
      <c r="C8" s="209" t="s">
        <v>271</v>
      </c>
      <c r="D8" s="210"/>
      <c r="E8" s="211">
        <v>7.4999999999999997E-2</v>
      </c>
    </row>
    <row r="9" spans="2:5" x14ac:dyDescent="0.2">
      <c r="B9" s="160" t="s">
        <v>218</v>
      </c>
      <c r="C9" s="164"/>
      <c r="D9" s="162">
        <f>SUM(D10)</f>
        <v>7.4999999999999997E-2</v>
      </c>
      <c r="E9" s="163">
        <f>SUM(E10)</f>
        <v>0</v>
      </c>
    </row>
    <row r="10" spans="2:5" s="192" customFormat="1" x14ac:dyDescent="0.2">
      <c r="B10" s="212" t="s">
        <v>219</v>
      </c>
      <c r="C10" s="213" t="s">
        <v>271</v>
      </c>
      <c r="D10" s="214">
        <v>7.4999999999999997E-2</v>
      </c>
      <c r="E10" s="215"/>
    </row>
    <row r="11" spans="2:5" x14ac:dyDescent="0.2">
      <c r="B11" s="160" t="s">
        <v>273</v>
      </c>
      <c r="C11" s="164"/>
      <c r="D11" s="162">
        <f>SUM(D12:D13)</f>
        <v>1.1649999999999998</v>
      </c>
      <c r="E11" s="163">
        <f>SUM(E12:E13)</f>
        <v>0</v>
      </c>
    </row>
    <row r="12" spans="2:5" s="192" customFormat="1" x14ac:dyDescent="0.2">
      <c r="B12" s="212" t="s">
        <v>274</v>
      </c>
      <c r="C12" s="213" t="s">
        <v>271</v>
      </c>
      <c r="D12" s="233">
        <v>1.4999999999999999E-2</v>
      </c>
      <c r="E12" s="215"/>
    </row>
    <row r="13" spans="2:5" s="192" customFormat="1" x14ac:dyDescent="0.2">
      <c r="B13" s="212" t="s">
        <v>275</v>
      </c>
      <c r="C13" s="213" t="s">
        <v>271</v>
      </c>
      <c r="D13" s="357">
        <v>1.1499999999999999</v>
      </c>
      <c r="E13" s="215"/>
    </row>
    <row r="14" spans="2:5" ht="15.75" thickBot="1" x14ac:dyDescent="0.25">
      <c r="B14" s="383" t="s">
        <v>155</v>
      </c>
      <c r="C14" s="384"/>
      <c r="D14" s="385">
        <f>D6+D9+D11</f>
        <v>1.3899999999999997</v>
      </c>
      <c r="E14" s="386">
        <f>E6+E9+E11</f>
        <v>7.4999999999999997E-2</v>
      </c>
    </row>
    <row r="15" spans="2:5" ht="14.45" customHeight="1" thickTop="1" thickBot="1" x14ac:dyDescent="0.25">
      <c r="B15" s="916" t="s">
        <v>224</v>
      </c>
      <c r="C15" s="917"/>
      <c r="D15" s="387"/>
      <c r="E15" s="388">
        <f>SUM(D14:E14)</f>
        <v>1.4649999999999996</v>
      </c>
    </row>
    <row r="16" spans="2:5" s="192" customFormat="1" x14ac:dyDescent="0.2"/>
    <row r="17" s="192" customFormat="1" x14ac:dyDescent="0.2"/>
    <row r="18" s="192" customFormat="1" x14ac:dyDescent="0.2"/>
    <row r="19" s="192" customFormat="1" x14ac:dyDescent="0.2"/>
    <row r="20" s="192" customFormat="1" x14ac:dyDescent="0.2"/>
    <row r="21" s="192" customFormat="1" x14ac:dyDescent="0.2"/>
    <row r="22" s="192" customFormat="1" x14ac:dyDescent="0.2"/>
    <row r="23" s="192" customFormat="1" x14ac:dyDescent="0.2"/>
    <row r="24" s="192" customFormat="1" x14ac:dyDescent="0.2"/>
    <row r="25" s="192" customFormat="1" x14ac:dyDescent="0.2"/>
    <row r="26" s="192" customFormat="1" x14ac:dyDescent="0.2"/>
    <row r="27" s="192" customFormat="1" x14ac:dyDescent="0.2"/>
    <row r="28" s="192" customFormat="1" x14ac:dyDescent="0.2"/>
    <row r="29" s="192" customFormat="1" x14ac:dyDescent="0.2"/>
    <row r="30" s="192" customFormat="1" x14ac:dyDescent="0.2"/>
    <row r="31" s="192" customFormat="1" x14ac:dyDescent="0.2"/>
    <row r="32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</sheetData>
  <sheetProtection insertRows="0"/>
  <mergeCells count="6">
    <mergeCell ref="D4:E4"/>
    <mergeCell ref="B2:E2"/>
    <mergeCell ref="B15:C15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499984740745262"/>
  </sheetPr>
  <dimension ref="B3:F20"/>
  <sheetViews>
    <sheetView workbookViewId="0"/>
  </sheetViews>
  <sheetFormatPr defaultRowHeight="12.75" x14ac:dyDescent="0.2"/>
  <cols>
    <col min="1" max="1" width="4.7109375" customWidth="1"/>
    <col min="2" max="2" width="20.5703125" customWidth="1"/>
    <col min="3" max="3" width="17.42578125" customWidth="1"/>
    <col min="4" max="4" width="13" customWidth="1"/>
    <col min="5" max="5" width="13.140625" customWidth="1"/>
  </cols>
  <sheetData>
    <row r="3" spans="2:6" x14ac:dyDescent="0.2">
      <c r="B3" s="139" t="s">
        <v>225</v>
      </c>
    </row>
    <row r="4" spans="2:6" x14ac:dyDescent="0.2">
      <c r="B4" s="139"/>
    </row>
    <row r="5" spans="2:6" ht="20.25" x14ac:dyDescent="0.3">
      <c r="B5" s="925"/>
      <c r="C5" s="925"/>
      <c r="D5" s="925"/>
      <c r="E5" s="925"/>
    </row>
    <row r="6" spans="2:6" ht="13.5" thickBot="1" x14ac:dyDescent="0.25"/>
    <row r="7" spans="2:6" ht="65.25" customHeight="1" x14ac:dyDescent="0.2">
      <c r="B7" s="859" t="s">
        <v>276</v>
      </c>
      <c r="C7" s="860"/>
      <c r="D7" s="860"/>
      <c r="E7" s="861"/>
    </row>
    <row r="8" spans="2:6" ht="15.75" x14ac:dyDescent="0.2">
      <c r="B8" s="862" t="s">
        <v>213</v>
      </c>
      <c r="C8" s="907" t="s">
        <v>214</v>
      </c>
      <c r="D8" s="909" t="s">
        <v>215</v>
      </c>
      <c r="E8" s="910"/>
    </row>
    <row r="9" spans="2:6" x14ac:dyDescent="0.2">
      <c r="B9" s="863"/>
      <c r="C9" s="908"/>
      <c r="D9" s="43" t="s">
        <v>216</v>
      </c>
      <c r="E9" s="64" t="s">
        <v>217</v>
      </c>
      <c r="F9" s="137"/>
    </row>
    <row r="10" spans="2:6" ht="25.5" x14ac:dyDescent="0.2">
      <c r="B10" s="17" t="s">
        <v>253</v>
      </c>
      <c r="C10" s="18"/>
      <c r="D10" s="33">
        <f>SUM(D11:D12)</f>
        <v>0.15</v>
      </c>
      <c r="E10" s="34">
        <f>SUM(E11:E12)</f>
        <v>7.4999999999999997E-2</v>
      </c>
      <c r="F10" s="676">
        <f>D10+E10</f>
        <v>0.22499999999999998</v>
      </c>
    </row>
    <row r="11" spans="2:6" ht="25.5" x14ac:dyDescent="0.2">
      <c r="B11" s="681" t="s">
        <v>270</v>
      </c>
      <c r="C11" s="682" t="s">
        <v>271</v>
      </c>
      <c r="D11" s="76">
        <v>0.15</v>
      </c>
      <c r="E11" s="77"/>
      <c r="F11" s="137"/>
    </row>
    <row r="12" spans="2:6" ht="25.5" x14ac:dyDescent="0.2">
      <c r="B12" s="692" t="s">
        <v>272</v>
      </c>
      <c r="C12" s="693" t="s">
        <v>271</v>
      </c>
      <c r="D12" s="78"/>
      <c r="E12" s="79">
        <v>7.4999999999999997E-2</v>
      </c>
      <c r="F12" s="137"/>
    </row>
    <row r="13" spans="2:6" ht="25.5" x14ac:dyDescent="0.2">
      <c r="B13" s="17" t="s">
        <v>277</v>
      </c>
      <c r="C13" s="67" t="s">
        <v>221</v>
      </c>
      <c r="D13" s="33">
        <f>SUM(D14)</f>
        <v>7.4999999999999997E-2</v>
      </c>
      <c r="E13" s="34">
        <f>SUM(E14)</f>
        <v>0</v>
      </c>
      <c r="F13" s="676">
        <f>D13+E13</f>
        <v>7.4999999999999997E-2</v>
      </c>
    </row>
    <row r="14" spans="2:6" ht="25.5" x14ac:dyDescent="0.2">
      <c r="B14" s="683" t="s">
        <v>270</v>
      </c>
      <c r="C14" s="684" t="s">
        <v>271</v>
      </c>
      <c r="D14" s="65">
        <v>7.4999999999999997E-2</v>
      </c>
      <c r="E14" s="66"/>
      <c r="F14" s="137"/>
    </row>
    <row r="15" spans="2:6" x14ac:dyDescent="0.2">
      <c r="B15" s="17" t="s">
        <v>218</v>
      </c>
      <c r="C15" s="67"/>
      <c r="D15" s="33">
        <f>SUM(D16)</f>
        <v>7.4999999999999997E-2</v>
      </c>
      <c r="E15" s="34">
        <f>SUM(E16)</f>
        <v>0</v>
      </c>
      <c r="F15" s="676">
        <f>D15+E15</f>
        <v>7.4999999999999997E-2</v>
      </c>
    </row>
    <row r="16" spans="2:6" ht="25.5" x14ac:dyDescent="0.2">
      <c r="B16" s="683" t="s">
        <v>219</v>
      </c>
      <c r="C16" s="684" t="s">
        <v>271</v>
      </c>
      <c r="D16" s="65">
        <v>7.4999999999999997E-2</v>
      </c>
      <c r="E16" s="66"/>
      <c r="F16" s="137"/>
    </row>
    <row r="17" spans="2:6" ht="25.5" x14ac:dyDescent="0.2">
      <c r="B17" s="17" t="s">
        <v>273</v>
      </c>
      <c r="C17" s="67"/>
      <c r="D17" s="33">
        <f>SUM(D18)</f>
        <v>0.15</v>
      </c>
      <c r="E17" s="34">
        <f>SUM(E18)</f>
        <v>0</v>
      </c>
      <c r="F17" s="137"/>
    </row>
    <row r="18" spans="2:6" ht="25.5" x14ac:dyDescent="0.2">
      <c r="B18" s="683" t="s">
        <v>274</v>
      </c>
      <c r="C18" s="684" t="s">
        <v>271</v>
      </c>
      <c r="D18" s="65">
        <v>0.15</v>
      </c>
      <c r="E18" s="66"/>
      <c r="F18" s="676">
        <f>D18+E18</f>
        <v>0.15</v>
      </c>
    </row>
    <row r="19" spans="2:6" ht="16.5" thickBot="1" x14ac:dyDescent="0.25">
      <c r="B19" s="68" t="s">
        <v>155</v>
      </c>
      <c r="C19" s="69"/>
      <c r="D19" s="70">
        <f>SUM(D10,D13,D15,D17)</f>
        <v>0.44999999999999996</v>
      </c>
      <c r="E19" s="71">
        <f>SUM(E10,E13,E15,E17)</f>
        <v>7.4999999999999997E-2</v>
      </c>
      <c r="F19" s="676">
        <f>D19+E19</f>
        <v>0.52499999999999991</v>
      </c>
    </row>
    <row r="20" spans="2:6" ht="15.75" thickTop="1" thickBot="1" x14ac:dyDescent="0.25">
      <c r="B20" s="73"/>
      <c r="C20" s="694"/>
      <c r="D20" s="75"/>
      <c r="E20" s="695"/>
    </row>
  </sheetData>
  <mergeCells count="5">
    <mergeCell ref="B5:E5"/>
    <mergeCell ref="B7:E7"/>
    <mergeCell ref="B8:B9"/>
    <mergeCell ref="C8:C9"/>
    <mergeCell ref="D8:E8"/>
  </mergeCells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</sheetPr>
  <dimension ref="B2:F26"/>
  <sheetViews>
    <sheetView workbookViewId="0"/>
  </sheetViews>
  <sheetFormatPr defaultRowHeight="12.75" x14ac:dyDescent="0.2"/>
  <cols>
    <col min="1" max="1" width="5" customWidth="1"/>
    <col min="2" max="2" width="41.7109375" customWidth="1"/>
    <col min="3" max="3" width="29" customWidth="1"/>
    <col min="4" max="4" width="14.85546875" customWidth="1"/>
    <col min="5" max="5" width="11.5703125" customWidth="1"/>
  </cols>
  <sheetData>
    <row r="2" spans="2:6" ht="14.25" x14ac:dyDescent="0.2">
      <c r="B2" s="927"/>
      <c r="C2" s="927"/>
    </row>
    <row r="3" spans="2:6" ht="14.25" x14ac:dyDescent="0.2">
      <c r="B3" s="139" t="s">
        <v>225</v>
      </c>
      <c r="C3" s="143"/>
    </row>
    <row r="4" spans="2:6" ht="13.5" thickBot="1" x14ac:dyDescent="0.25">
      <c r="B4" s="405"/>
    </row>
    <row r="5" spans="2:6" ht="63" customHeight="1" x14ac:dyDescent="0.2">
      <c r="B5" s="859" t="s">
        <v>278</v>
      </c>
      <c r="C5" s="926"/>
      <c r="D5" s="860"/>
      <c r="E5" s="861"/>
    </row>
    <row r="6" spans="2:6" ht="15.75" x14ac:dyDescent="0.2">
      <c r="B6" s="862" t="s">
        <v>213</v>
      </c>
      <c r="C6" s="907" t="s">
        <v>214</v>
      </c>
      <c r="D6" s="909" t="s">
        <v>215</v>
      </c>
      <c r="E6" s="910"/>
    </row>
    <row r="7" spans="2:6" x14ac:dyDescent="0.2">
      <c r="B7" s="863"/>
      <c r="C7" s="908"/>
      <c r="D7" s="43" t="s">
        <v>216</v>
      </c>
      <c r="E7" s="64" t="s">
        <v>217</v>
      </c>
      <c r="F7" s="137"/>
    </row>
    <row r="8" spans="2:6" x14ac:dyDescent="0.2">
      <c r="B8" s="17" t="s">
        <v>253</v>
      </c>
      <c r="C8" s="18"/>
      <c r="D8" s="33">
        <f>SUM(D9:D21)</f>
        <v>1.23</v>
      </c>
      <c r="E8" s="34">
        <f>SUM(E9:E21)</f>
        <v>0.6</v>
      </c>
      <c r="F8" s="676">
        <f>D8+E8</f>
        <v>1.83</v>
      </c>
    </row>
    <row r="9" spans="2:6" x14ac:dyDescent="0.2">
      <c r="B9" s="696" t="s">
        <v>279</v>
      </c>
      <c r="C9" s="697" t="s">
        <v>280</v>
      </c>
      <c r="D9" s="698">
        <v>1.23</v>
      </c>
      <c r="E9" s="98"/>
      <c r="F9" s="137"/>
    </row>
    <row r="10" spans="2:6" ht="51" x14ac:dyDescent="0.2">
      <c r="B10" s="699" t="s">
        <v>281</v>
      </c>
      <c r="C10" s="688" t="s">
        <v>282</v>
      </c>
      <c r="D10" s="689"/>
      <c r="E10" s="99"/>
      <c r="F10" s="137"/>
    </row>
    <row r="11" spans="2:6" x14ac:dyDescent="0.2">
      <c r="B11" s="700" t="s">
        <v>283</v>
      </c>
      <c r="C11" s="688"/>
      <c r="D11" s="689"/>
      <c r="E11" s="100"/>
      <c r="F11" s="137"/>
    </row>
    <row r="12" spans="2:6" x14ac:dyDescent="0.2">
      <c r="B12" s="701" t="s">
        <v>284</v>
      </c>
      <c r="C12" s="688" t="s">
        <v>221</v>
      </c>
      <c r="D12" s="689"/>
      <c r="E12" s="100"/>
      <c r="F12" s="137"/>
    </row>
    <row r="13" spans="2:6" x14ac:dyDescent="0.2">
      <c r="B13" s="701" t="s">
        <v>285</v>
      </c>
      <c r="C13" s="92"/>
      <c r="D13" s="689"/>
      <c r="E13" s="100"/>
      <c r="F13" s="137"/>
    </row>
    <row r="14" spans="2:6" x14ac:dyDescent="0.2">
      <c r="B14" s="701" t="s">
        <v>286</v>
      </c>
      <c r="C14" s="92"/>
      <c r="D14" s="689"/>
      <c r="E14" s="100"/>
      <c r="F14" s="137"/>
    </row>
    <row r="15" spans="2:6" x14ac:dyDescent="0.2">
      <c r="B15" s="701" t="s">
        <v>287</v>
      </c>
      <c r="C15" s="92"/>
      <c r="D15" s="689"/>
      <c r="E15" s="100"/>
      <c r="F15" s="137"/>
    </row>
    <row r="16" spans="2:6" ht="25.5" x14ac:dyDescent="0.2">
      <c r="B16" s="700" t="s">
        <v>288</v>
      </c>
      <c r="C16" s="702" t="s">
        <v>289</v>
      </c>
      <c r="D16" s="702"/>
      <c r="E16" s="703" t="s">
        <v>290</v>
      </c>
      <c r="F16" s="137"/>
    </row>
    <row r="17" spans="2:6" ht="25.5" x14ac:dyDescent="0.2">
      <c r="B17" s="101" t="s">
        <v>291</v>
      </c>
      <c r="C17" s="702" t="s">
        <v>289</v>
      </c>
      <c r="D17" s="702"/>
      <c r="E17" s="703" t="s">
        <v>290</v>
      </c>
      <c r="F17" s="137"/>
    </row>
    <row r="18" spans="2:6" ht="25.5" x14ac:dyDescent="0.2">
      <c r="B18" s="101" t="s">
        <v>292</v>
      </c>
      <c r="C18" s="702" t="s">
        <v>289</v>
      </c>
      <c r="D18" s="702"/>
      <c r="E18" s="703" t="s">
        <v>290</v>
      </c>
      <c r="F18" s="137"/>
    </row>
    <row r="19" spans="2:6" ht="25.5" x14ac:dyDescent="0.2">
      <c r="B19" s="101" t="s">
        <v>293</v>
      </c>
      <c r="C19" s="702" t="s">
        <v>289</v>
      </c>
      <c r="D19" s="702"/>
      <c r="E19" s="703" t="s">
        <v>290</v>
      </c>
      <c r="F19" s="137"/>
    </row>
    <row r="20" spans="2:6" ht="25.5" x14ac:dyDescent="0.2">
      <c r="B20" s="93" t="s">
        <v>294</v>
      </c>
      <c r="C20" s="95" t="s">
        <v>295</v>
      </c>
      <c r="D20" s="702"/>
      <c r="E20" s="703">
        <v>0.6</v>
      </c>
      <c r="F20" s="137"/>
    </row>
    <row r="21" spans="2:6" ht="25.5" x14ac:dyDescent="0.2">
      <c r="B21" s="94" t="s">
        <v>296</v>
      </c>
      <c r="C21" s="95" t="s">
        <v>295</v>
      </c>
      <c r="D21" s="704"/>
      <c r="E21" s="136" t="s">
        <v>290</v>
      </c>
      <c r="F21" s="137" t="s">
        <v>297</v>
      </c>
    </row>
    <row r="22" spans="2:6" x14ac:dyDescent="0.2">
      <c r="B22" s="51" t="s">
        <v>218</v>
      </c>
      <c r="C22" s="102"/>
      <c r="D22" s="107">
        <f>D23</f>
        <v>0.189</v>
      </c>
      <c r="E22" s="108"/>
      <c r="F22" s="137"/>
    </row>
    <row r="23" spans="2:6" ht="25.5" x14ac:dyDescent="0.2">
      <c r="B23" s="705" t="s">
        <v>219</v>
      </c>
      <c r="C23" s="103" t="s">
        <v>295</v>
      </c>
      <c r="D23" s="104">
        <v>0.189</v>
      </c>
      <c r="E23" s="109"/>
      <c r="F23" s="137"/>
    </row>
    <row r="24" spans="2:6" x14ac:dyDescent="0.2">
      <c r="B24" s="706" t="s">
        <v>298</v>
      </c>
      <c r="C24" s="105"/>
      <c r="D24" s="105"/>
      <c r="E24" s="105"/>
      <c r="F24" s="137"/>
    </row>
    <row r="25" spans="2:6" ht="16.5" thickBot="1" x14ac:dyDescent="0.25">
      <c r="B25" s="110" t="s">
        <v>155</v>
      </c>
      <c r="C25" s="106"/>
      <c r="D25" s="111">
        <f>SUM(D9+D23)</f>
        <v>1.419</v>
      </c>
      <c r="E25" s="112">
        <f>E8+E22</f>
        <v>0.6</v>
      </c>
      <c r="F25" s="676">
        <f>D25+E25</f>
        <v>2.0190000000000001</v>
      </c>
    </row>
    <row r="26" spans="2:6" ht="15.75" thickTop="1" thickBot="1" x14ac:dyDescent="0.25">
      <c r="B26" s="73"/>
      <c r="C26" s="96"/>
      <c r="D26" s="97"/>
      <c r="E26" s="707"/>
    </row>
  </sheetData>
  <mergeCells count="5">
    <mergeCell ref="B5:E5"/>
    <mergeCell ref="B6:B7"/>
    <mergeCell ref="C6:C7"/>
    <mergeCell ref="D6:E6"/>
    <mergeCell ref="B2:C2"/>
  </mergeCells>
  <phoneticPr fontId="3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B1:E42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5" ht="13.5" thickBot="1" x14ac:dyDescent="0.25">
      <c r="B1" s="165"/>
    </row>
    <row r="2" spans="2:5" ht="35.25" customHeight="1" x14ac:dyDescent="0.2">
      <c r="B2" s="913" t="s">
        <v>299</v>
      </c>
      <c r="C2" s="914"/>
      <c r="D2" s="914"/>
      <c r="E2" s="915"/>
    </row>
    <row r="3" spans="2:5" ht="15" x14ac:dyDescent="0.2">
      <c r="B3" s="922" t="s">
        <v>21</v>
      </c>
      <c r="C3" s="923"/>
      <c r="D3" s="923"/>
      <c r="E3" s="924"/>
    </row>
    <row r="4" spans="2:5" ht="15.75" customHeight="1" x14ac:dyDescent="0.2">
      <c r="B4" s="918" t="s">
        <v>213</v>
      </c>
      <c r="C4" s="920" t="s">
        <v>214</v>
      </c>
      <c r="D4" s="911" t="s">
        <v>215</v>
      </c>
      <c r="E4" s="912"/>
    </row>
    <row r="5" spans="2:5" x14ac:dyDescent="0.2">
      <c r="B5" s="919"/>
      <c r="C5" s="921"/>
      <c r="D5" s="298" t="s">
        <v>216</v>
      </c>
      <c r="E5" s="299" t="s">
        <v>217</v>
      </c>
    </row>
    <row r="6" spans="2:5" x14ac:dyDescent="0.2">
      <c r="B6" s="160" t="s">
        <v>253</v>
      </c>
      <c r="C6" s="161"/>
      <c r="D6" s="162">
        <f>SUM(D7:D19)</f>
        <v>5.1929999999999996</v>
      </c>
      <c r="E6" s="163">
        <f>SUM(E7:E19)</f>
        <v>0</v>
      </c>
    </row>
    <row r="7" spans="2:5" s="216" customFormat="1" x14ac:dyDescent="0.2">
      <c r="B7" s="218" t="s">
        <v>279</v>
      </c>
      <c r="C7" s="219" t="s">
        <v>280</v>
      </c>
      <c r="D7" s="220">
        <v>5.1929999999999996</v>
      </c>
      <c r="E7" s="221"/>
    </row>
    <row r="8" spans="2:5" s="216" customFormat="1" ht="39.75" customHeight="1" x14ac:dyDescent="0.2">
      <c r="B8" s="222" t="s">
        <v>281</v>
      </c>
      <c r="C8" s="223" t="s">
        <v>300</v>
      </c>
      <c r="D8" s="224"/>
      <c r="E8" s="225"/>
    </row>
    <row r="9" spans="2:5" s="216" customFormat="1" x14ac:dyDescent="0.2">
      <c r="B9" s="226" t="s">
        <v>283</v>
      </c>
      <c r="C9" s="223"/>
      <c r="D9" s="224"/>
      <c r="E9" s="227"/>
    </row>
    <row r="10" spans="2:5" s="216" customFormat="1" x14ac:dyDescent="0.2">
      <c r="B10" s="226" t="s">
        <v>284</v>
      </c>
      <c r="C10" s="223" t="s">
        <v>221</v>
      </c>
      <c r="D10" s="224"/>
      <c r="E10" s="227"/>
    </row>
    <row r="11" spans="2:5" s="216" customFormat="1" x14ac:dyDescent="0.2">
      <c r="B11" s="226" t="s">
        <v>285</v>
      </c>
      <c r="C11" s="228"/>
      <c r="D11" s="224"/>
      <c r="E11" s="227"/>
    </row>
    <row r="12" spans="2:5" s="216" customFormat="1" x14ac:dyDescent="0.2">
      <c r="B12" s="226" t="s">
        <v>286</v>
      </c>
      <c r="C12" s="228"/>
      <c r="D12" s="224"/>
      <c r="E12" s="227"/>
    </row>
    <row r="13" spans="2:5" s="216" customFormat="1" x14ac:dyDescent="0.2">
      <c r="B13" s="226" t="s">
        <v>287</v>
      </c>
      <c r="C13" s="228"/>
      <c r="D13" s="224"/>
      <c r="E13" s="227"/>
    </row>
    <row r="14" spans="2:5" s="216" customFormat="1" x14ac:dyDescent="0.2">
      <c r="B14" s="226" t="s">
        <v>288</v>
      </c>
      <c r="C14" s="229" t="s">
        <v>289</v>
      </c>
      <c r="D14" s="229"/>
      <c r="E14" s="230"/>
    </row>
    <row r="15" spans="2:5" s="216" customFormat="1" x14ac:dyDescent="0.2">
      <c r="B15" s="226" t="s">
        <v>291</v>
      </c>
      <c r="C15" s="229" t="s">
        <v>289</v>
      </c>
      <c r="D15" s="229"/>
      <c r="E15" s="230"/>
    </row>
    <row r="16" spans="2:5" s="216" customFormat="1" x14ac:dyDescent="0.2">
      <c r="B16" s="226" t="s">
        <v>292</v>
      </c>
      <c r="C16" s="229" t="s">
        <v>289</v>
      </c>
      <c r="D16" s="229"/>
      <c r="E16" s="230"/>
    </row>
    <row r="17" spans="2:5" s="216" customFormat="1" x14ac:dyDescent="0.2">
      <c r="B17" s="226" t="s">
        <v>293</v>
      </c>
      <c r="C17" s="229" t="s">
        <v>289</v>
      </c>
      <c r="D17" s="229"/>
      <c r="E17" s="230"/>
    </row>
    <row r="18" spans="2:5" s="216" customFormat="1" x14ac:dyDescent="0.2">
      <c r="B18" s="226" t="s">
        <v>294</v>
      </c>
      <c r="C18" s="223" t="s">
        <v>295</v>
      </c>
      <c r="D18" s="229"/>
      <c r="E18" s="230"/>
    </row>
    <row r="19" spans="2:5" s="216" customFormat="1" x14ac:dyDescent="0.2">
      <c r="B19" s="231" t="s">
        <v>296</v>
      </c>
      <c r="C19" s="232" t="s">
        <v>295</v>
      </c>
      <c r="D19" s="232"/>
      <c r="E19" s="230"/>
    </row>
    <row r="20" spans="2:5" x14ac:dyDescent="0.2">
      <c r="B20" s="166" t="s">
        <v>218</v>
      </c>
      <c r="C20" s="167"/>
      <c r="D20" s="168">
        <f>SUM(D21:D22)</f>
        <v>0</v>
      </c>
      <c r="E20" s="169">
        <f>SUM(E21:E22)</f>
        <v>0</v>
      </c>
    </row>
    <row r="21" spans="2:5" s="216" customFormat="1" x14ac:dyDescent="0.2">
      <c r="B21" s="322" t="s">
        <v>219</v>
      </c>
      <c r="C21" s="321" t="s">
        <v>295</v>
      </c>
      <c r="D21" s="233"/>
      <c r="E21" s="234"/>
    </row>
    <row r="22" spans="2:5" s="216" customFormat="1" x14ac:dyDescent="0.2">
      <c r="B22" s="323" t="s">
        <v>298</v>
      </c>
      <c r="C22" s="236"/>
      <c r="D22" s="235"/>
      <c r="E22" s="237"/>
    </row>
    <row r="23" spans="2:5" ht="15.75" thickBot="1" x14ac:dyDescent="0.25">
      <c r="B23" s="389" t="s">
        <v>155</v>
      </c>
      <c r="C23" s="390"/>
      <c r="D23" s="391">
        <f>SUM(D6+D20)</f>
        <v>5.1929999999999996</v>
      </c>
      <c r="E23" s="392">
        <f>SUM(E6+E20)</f>
        <v>0</v>
      </c>
    </row>
    <row r="24" spans="2:5" ht="16.5" thickTop="1" thickBot="1" x14ac:dyDescent="0.25">
      <c r="B24" s="916" t="s">
        <v>224</v>
      </c>
      <c r="C24" s="917"/>
      <c r="D24" s="387"/>
      <c r="E24" s="388">
        <f>SUM(D23:E23)</f>
        <v>5.1929999999999996</v>
      </c>
    </row>
    <row r="25" spans="2:5" s="216" customFormat="1" x14ac:dyDescent="0.2"/>
    <row r="26" spans="2:5" s="216" customFormat="1" x14ac:dyDescent="0.2"/>
    <row r="27" spans="2:5" s="216" customFormat="1" ht="15" x14ac:dyDescent="0.25">
      <c r="B27" s="928"/>
      <c r="C27" s="929"/>
    </row>
    <row r="28" spans="2:5" s="216" customFormat="1" x14ac:dyDescent="0.2"/>
    <row r="29" spans="2:5" s="216" customFormat="1" x14ac:dyDescent="0.2"/>
    <row r="30" spans="2:5" s="216" customFormat="1" x14ac:dyDescent="0.2"/>
    <row r="31" spans="2:5" s="216" customFormat="1" x14ac:dyDescent="0.2"/>
    <row r="32" spans="2:5" s="216" customFormat="1" x14ac:dyDescent="0.2"/>
    <row r="33" s="216" customFormat="1" x14ac:dyDescent="0.2"/>
    <row r="34" s="216" customFormat="1" x14ac:dyDescent="0.2"/>
    <row r="35" s="216" customFormat="1" x14ac:dyDescent="0.2"/>
    <row r="36" s="216" customFormat="1" x14ac:dyDescent="0.2"/>
    <row r="37" s="216" customFormat="1" x14ac:dyDescent="0.2"/>
    <row r="38" s="216" customFormat="1" x14ac:dyDescent="0.2"/>
    <row r="39" s="216" customFormat="1" x14ac:dyDescent="0.2"/>
    <row r="40" s="216" customFormat="1" x14ac:dyDescent="0.2"/>
    <row r="41" s="216" customFormat="1" x14ac:dyDescent="0.2"/>
    <row r="42" s="216" customFormat="1" x14ac:dyDescent="0.2"/>
  </sheetData>
  <sheetProtection insertRows="0"/>
  <mergeCells count="7">
    <mergeCell ref="D4:E4"/>
    <mergeCell ref="B2:E2"/>
    <mergeCell ref="B24:C24"/>
    <mergeCell ref="B27:C27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FF"/>
    <pageSetUpPr fitToPage="1"/>
  </sheetPr>
  <dimension ref="B1:AB17"/>
  <sheetViews>
    <sheetView tabSelected="1" zoomScaleNormal="100" workbookViewId="0"/>
  </sheetViews>
  <sheetFormatPr defaultColWidth="8.85546875" defaultRowHeight="12.75" x14ac:dyDescent="0.2"/>
  <cols>
    <col min="1" max="1" width="2.28515625" style="159" customWidth="1"/>
    <col min="2" max="2" width="25.5703125" style="159" customWidth="1"/>
    <col min="3" max="25" width="3.42578125" style="159" customWidth="1"/>
    <col min="26" max="28" width="4.7109375" style="159" customWidth="1"/>
    <col min="29" max="16384" width="8.85546875" style="159"/>
  </cols>
  <sheetData>
    <row r="1" spans="2:28" customFormat="1" ht="15" customHeight="1" x14ac:dyDescent="0.2"/>
    <row r="2" spans="2:28" x14ac:dyDescent="0.2">
      <c r="B2" s="779" t="s">
        <v>20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0"/>
      <c r="T2" s="780"/>
      <c r="U2" s="780"/>
      <c r="V2" s="780"/>
      <c r="W2" s="780"/>
      <c r="X2" s="780"/>
      <c r="Y2" s="780"/>
      <c r="Z2" s="780"/>
      <c r="AA2" s="780"/>
      <c r="AB2" s="781"/>
    </row>
    <row r="3" spans="2:28" ht="25.5" x14ac:dyDescent="0.2">
      <c r="B3" s="466" t="s">
        <v>21</v>
      </c>
      <c r="C3" s="782" t="s">
        <v>22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4"/>
      <c r="Z3" s="467"/>
      <c r="AA3" s="467"/>
      <c r="AB3" s="467" t="s">
        <v>23</v>
      </c>
    </row>
    <row r="4" spans="2:28" ht="15" customHeight="1" x14ac:dyDescent="0.2">
      <c r="B4" s="468" t="s">
        <v>24</v>
      </c>
      <c r="C4" s="469">
        <v>98</v>
      </c>
      <c r="D4" s="469">
        <v>99</v>
      </c>
      <c r="E4" s="469" t="s">
        <v>25</v>
      </c>
      <c r="F4" s="469" t="s">
        <v>26</v>
      </c>
      <c r="G4" s="469" t="s">
        <v>27</v>
      </c>
      <c r="H4" s="469" t="s">
        <v>28</v>
      </c>
      <c r="I4" s="469" t="s">
        <v>29</v>
      </c>
      <c r="J4" s="469" t="s">
        <v>30</v>
      </c>
      <c r="K4" s="469" t="s">
        <v>31</v>
      </c>
      <c r="L4" s="469" t="s">
        <v>32</v>
      </c>
      <c r="M4" s="469" t="s">
        <v>33</v>
      </c>
      <c r="N4" s="469" t="s">
        <v>34</v>
      </c>
      <c r="O4" s="469">
        <v>10</v>
      </c>
      <c r="P4" s="469">
        <v>11</v>
      </c>
      <c r="Q4" s="469">
        <v>12</v>
      </c>
      <c r="R4" s="469">
        <v>13</v>
      </c>
      <c r="S4" s="469">
        <v>14</v>
      </c>
      <c r="T4" s="469">
        <v>15</v>
      </c>
      <c r="U4" s="469">
        <v>16</v>
      </c>
      <c r="V4" s="469">
        <v>17</v>
      </c>
      <c r="W4" s="469">
        <v>18</v>
      </c>
      <c r="X4" s="469">
        <v>19</v>
      </c>
      <c r="Y4" s="469">
        <v>20</v>
      </c>
      <c r="Z4" s="469">
        <v>21</v>
      </c>
      <c r="AA4" s="469" t="s">
        <v>522</v>
      </c>
      <c r="AB4" s="469" t="s">
        <v>523</v>
      </c>
    </row>
    <row r="5" spans="2:28" ht="15" customHeight="1" x14ac:dyDescent="0.2">
      <c r="B5" s="470" t="s">
        <v>35</v>
      </c>
      <c r="C5" s="471">
        <v>153.37</v>
      </c>
      <c r="D5" s="471">
        <v>114.67</v>
      </c>
      <c r="E5" s="471">
        <v>138.51</v>
      </c>
      <c r="F5" s="471">
        <v>79.75</v>
      </c>
      <c r="G5" s="471">
        <v>103.32</v>
      </c>
      <c r="H5" s="471">
        <v>74.209999999999994</v>
      </c>
      <c r="I5" s="471">
        <v>75.739999999999995</v>
      </c>
      <c r="J5" s="471">
        <v>81.099999999999994</v>
      </c>
      <c r="K5" s="471">
        <v>99.83</v>
      </c>
      <c r="L5" s="471">
        <v>101.34</v>
      </c>
      <c r="M5" s="471">
        <v>66.05</v>
      </c>
      <c r="N5" s="471">
        <v>156.80000000000001</v>
      </c>
      <c r="O5" s="471">
        <v>94.66</v>
      </c>
      <c r="P5" s="471">
        <f>'CALFED (pre FY12)'!C20</f>
        <v>185.53299999999999</v>
      </c>
      <c r="Q5" s="471">
        <f>'Component Summary'!C11</f>
        <v>187.19800000000001</v>
      </c>
      <c r="R5" s="471">
        <f>'Component Summary'!D11</f>
        <v>158.60799999999998</v>
      </c>
      <c r="S5" s="471">
        <f>'Component Summary'!E11</f>
        <v>189.98099999999999</v>
      </c>
      <c r="T5" s="471">
        <f>'Component Summary'!F11</f>
        <v>173.84399999999999</v>
      </c>
      <c r="U5" s="471">
        <f>'Component Summary'!G11</f>
        <v>167.203</v>
      </c>
      <c r="V5" s="471">
        <f>'Component Summary'!H11</f>
        <v>164.71</v>
      </c>
      <c r="W5" s="471">
        <f>'Component Summary'!I11</f>
        <v>160.34000000000003</v>
      </c>
      <c r="X5" s="471">
        <f>'Component Summary'!J11</f>
        <v>180</v>
      </c>
      <c r="Y5" s="471">
        <f>'Component Summary'!K11</f>
        <v>361.20700000000016</v>
      </c>
      <c r="Z5" s="471">
        <f>'Component Summary'!L11</f>
        <v>409.39799999999991</v>
      </c>
      <c r="AA5" s="471">
        <f>'Component Summary'!M11</f>
        <v>409.4</v>
      </c>
      <c r="AB5" s="471">
        <f>'Component Summary'!N11</f>
        <v>163.17000000000002</v>
      </c>
    </row>
    <row r="6" spans="2:28" ht="15" customHeight="1" x14ac:dyDescent="0.2">
      <c r="B6" s="470" t="s">
        <v>36</v>
      </c>
      <c r="C6" s="642">
        <v>100.67</v>
      </c>
      <c r="D6" s="642">
        <v>103.34</v>
      </c>
      <c r="E6" s="642">
        <v>93.79</v>
      </c>
      <c r="F6" s="642">
        <v>54.19</v>
      </c>
      <c r="G6" s="642">
        <v>58.22</v>
      </c>
      <c r="H6" s="642">
        <v>57.83</v>
      </c>
      <c r="I6" s="642">
        <v>72.64</v>
      </c>
      <c r="J6" s="642">
        <v>52.31</v>
      </c>
      <c r="K6" s="642">
        <v>91.29</v>
      </c>
      <c r="L6" s="642">
        <v>87.44</v>
      </c>
      <c r="M6" s="642">
        <v>51.2</v>
      </c>
      <c r="N6" s="642">
        <v>140.74</v>
      </c>
      <c r="O6" s="642">
        <v>72.52</v>
      </c>
      <c r="P6" s="642">
        <v>98.135407999999984</v>
      </c>
      <c r="Q6" s="642">
        <v>44.527999999999999</v>
      </c>
      <c r="R6" s="642">
        <v>53.797000000000004</v>
      </c>
      <c r="S6" s="642">
        <v>86.071999999999989</v>
      </c>
      <c r="T6" s="642">
        <v>57</v>
      </c>
      <c r="U6" s="643">
        <v>147.703</v>
      </c>
      <c r="V6" s="471">
        <f>'Component Summary'!H16</f>
        <v>85.006274900000008</v>
      </c>
      <c r="W6" s="471">
        <f>'Component Summary'!I16</f>
        <v>86.172326060000003</v>
      </c>
      <c r="X6" s="471">
        <f>'Component Summary'!J16</f>
        <v>129.24871125999996</v>
      </c>
      <c r="Y6" s="471">
        <f>'Component Summary'!K16</f>
        <v>148.33197152999998</v>
      </c>
      <c r="Z6" s="471">
        <f>'Component Summary'!L16</f>
        <v>122.90793322000002</v>
      </c>
      <c r="AA6" s="471">
        <f>'Component Summary'!M16</f>
        <v>122.90793322000002</v>
      </c>
      <c r="AB6" s="471">
        <f>'Component Summary'!N16</f>
        <v>388.07599999999996</v>
      </c>
    </row>
    <row r="7" spans="2:28" ht="15" customHeight="1" x14ac:dyDescent="0.2">
      <c r="B7" s="470" t="s">
        <v>37</v>
      </c>
      <c r="C7" s="471">
        <v>0</v>
      </c>
      <c r="D7" s="471">
        <v>14.54</v>
      </c>
      <c r="E7" s="471">
        <v>12.85</v>
      </c>
      <c r="F7" s="471">
        <v>16.95</v>
      </c>
      <c r="G7" s="471">
        <v>39.08</v>
      </c>
      <c r="H7" s="471">
        <v>38.4</v>
      </c>
      <c r="I7" s="471">
        <v>48.75</v>
      </c>
      <c r="J7" s="471">
        <v>36.39</v>
      </c>
      <c r="K7" s="471">
        <v>34.64</v>
      </c>
      <c r="L7" s="471">
        <v>26.86</v>
      </c>
      <c r="M7" s="471">
        <v>40.9</v>
      </c>
      <c r="N7" s="471">
        <v>44.4</v>
      </c>
      <c r="O7" s="471">
        <v>39.700000000000003</v>
      </c>
      <c r="P7" s="471">
        <f>'CALFED (pre FY12)'!C48</f>
        <v>56.075000000000003</v>
      </c>
      <c r="Q7" s="471">
        <f>'Component Summary'!C21</f>
        <v>56.075000000000003</v>
      </c>
      <c r="R7" s="471">
        <f>'Component Summary'!D21</f>
        <v>44.908999999999999</v>
      </c>
      <c r="S7" s="471">
        <f>'Component Summary'!E21</f>
        <v>52.156999999999996</v>
      </c>
      <c r="T7" s="471">
        <f>'Component Summary'!F21</f>
        <v>52.973999999999997</v>
      </c>
      <c r="U7" s="471">
        <f>'Component Summary'!G21</f>
        <v>46.010000000000005</v>
      </c>
      <c r="V7" s="471">
        <f>'Component Summary'!H21</f>
        <v>33.79</v>
      </c>
      <c r="W7" s="471">
        <f>'Component Summary'!I21</f>
        <v>80.581000000000003</v>
      </c>
      <c r="X7" s="471">
        <f>'Component Summary'!J21</f>
        <v>53.693000000000005</v>
      </c>
      <c r="Y7" s="471">
        <f>'Component Summary'!K21</f>
        <v>55.992999999999995</v>
      </c>
      <c r="Z7" s="471">
        <f>'Component Summary'!L21</f>
        <v>86.596000000000004</v>
      </c>
      <c r="AA7" s="471">
        <f>'Component Summary'!M21</f>
        <v>64.31</v>
      </c>
      <c r="AB7" s="471">
        <f>'Component Summary'!N21</f>
        <v>64.31</v>
      </c>
    </row>
    <row r="8" spans="2:28" ht="15" customHeight="1" x14ac:dyDescent="0.2">
      <c r="B8" s="470" t="s">
        <v>38</v>
      </c>
      <c r="C8" s="471">
        <v>0.3</v>
      </c>
      <c r="D8" s="471">
        <v>0.38</v>
      </c>
      <c r="E8" s="471">
        <v>0.45</v>
      </c>
      <c r="F8" s="471">
        <v>0.55000000000000004</v>
      </c>
      <c r="G8" s="471">
        <v>0.57999999999999996</v>
      </c>
      <c r="H8" s="471">
        <v>0.78</v>
      </c>
      <c r="I8" s="471">
        <v>0.78</v>
      </c>
      <c r="J8" s="471">
        <v>0.78</v>
      </c>
      <c r="K8" s="471">
        <v>0.78</v>
      </c>
      <c r="L8" s="471">
        <v>0.5</v>
      </c>
      <c r="M8" s="471">
        <v>0.53</v>
      </c>
      <c r="N8" s="471">
        <v>0.53</v>
      </c>
      <c r="O8" s="471">
        <v>0.53</v>
      </c>
      <c r="P8" s="471">
        <f>'CALFED (pre FY12)'!C62</f>
        <v>1.4649999999999999</v>
      </c>
      <c r="Q8" s="471">
        <f>'Component Summary'!C26</f>
        <v>1.39</v>
      </c>
      <c r="R8" s="471">
        <f>'Component Summary'!D26</f>
        <v>1.3024300000000002</v>
      </c>
      <c r="S8" s="471">
        <f>'Component Summary'!E26</f>
        <v>1.39</v>
      </c>
      <c r="T8" s="471">
        <f>'Component Summary'!F26</f>
        <v>1.516</v>
      </c>
      <c r="U8" s="471">
        <f>'Component Summary'!G26</f>
        <v>1.6440000000000001</v>
      </c>
      <c r="V8" s="471">
        <f>'Component Summary'!H26</f>
        <v>1.5739999999999998</v>
      </c>
      <c r="W8" s="471">
        <f>'Component Summary'!I26</f>
        <v>1.51</v>
      </c>
      <c r="X8" s="471">
        <f>'Component Summary'!J26</f>
        <v>1.5189999999999999</v>
      </c>
      <c r="Y8" s="471">
        <f>'Component Summary'!K26</f>
        <v>1.548</v>
      </c>
      <c r="Z8" s="471">
        <f>'Component Summary'!L26</f>
        <v>1.5089999999999999</v>
      </c>
      <c r="AA8" s="471">
        <f>'Component Summary'!M26</f>
        <v>1.554</v>
      </c>
      <c r="AB8" s="471">
        <f>'Component Summary'!N26</f>
        <v>1.5850000000000002</v>
      </c>
    </row>
    <row r="9" spans="2:28" ht="15" customHeight="1" x14ac:dyDescent="0.2">
      <c r="B9" s="470" t="s">
        <v>39</v>
      </c>
      <c r="C9" s="471">
        <v>3.16</v>
      </c>
      <c r="D9" s="471">
        <v>3.16</v>
      </c>
      <c r="E9" s="471">
        <v>4.32</v>
      </c>
      <c r="F9" s="471">
        <v>5.37</v>
      </c>
      <c r="G9" s="471">
        <v>5.09</v>
      </c>
      <c r="H9" s="471">
        <v>4.91</v>
      </c>
      <c r="I9" s="471">
        <v>4.8899999999999997</v>
      </c>
      <c r="J9" s="471">
        <v>5.42</v>
      </c>
      <c r="K9" s="471">
        <v>5.18</v>
      </c>
      <c r="L9" s="471">
        <v>4.08</v>
      </c>
      <c r="M9" s="471">
        <v>3.73</v>
      </c>
      <c r="N9" s="471">
        <v>3.73</v>
      </c>
      <c r="O9" s="471">
        <v>3.44</v>
      </c>
      <c r="P9" s="471">
        <f>'CALFED (pre FY12)'!C76</f>
        <v>6.0120000000000005</v>
      </c>
      <c r="Q9" s="471">
        <f>'Component Summary'!C31</f>
        <v>8.136000000000001</v>
      </c>
      <c r="R9" s="471">
        <f>'Component Summary'!D31</f>
        <v>6.8839999999999995</v>
      </c>
      <c r="S9" s="471">
        <f>'Component Summary'!E31</f>
        <v>6.0430000000000001</v>
      </c>
      <c r="T9" s="471">
        <f>'Component Summary'!F31</f>
        <v>8.6259999999999994</v>
      </c>
      <c r="U9" s="471">
        <f>'Component Summary'!G31</f>
        <v>7.5720000000000001</v>
      </c>
      <c r="V9" s="471">
        <f>'Component Summary'!H31</f>
        <v>11.056000000000001</v>
      </c>
      <c r="W9" s="471">
        <f>'Component Summary'!I31</f>
        <v>8.1760000000000002</v>
      </c>
      <c r="X9" s="471">
        <f>'Component Summary'!J31</f>
        <v>7.801000000000001</v>
      </c>
      <c r="Y9" s="471">
        <f>'Component Summary'!K31</f>
        <v>7.9480000000000004</v>
      </c>
      <c r="Z9" s="471">
        <f>'Component Summary'!L31</f>
        <v>7.2549999999999999</v>
      </c>
      <c r="AA9" s="471">
        <f>'Component Summary'!M31</f>
        <v>7.2549999999999999</v>
      </c>
      <c r="AB9" s="471">
        <f>'Component Summary'!N31</f>
        <v>5.7490000000000006</v>
      </c>
    </row>
    <row r="10" spans="2:28" ht="15" customHeight="1" x14ac:dyDescent="0.2">
      <c r="B10" s="470" t="s">
        <v>40</v>
      </c>
      <c r="C10" s="471">
        <v>0.94</v>
      </c>
      <c r="D10" s="471">
        <v>1.1399999999999999</v>
      </c>
      <c r="E10" s="471">
        <v>3.65</v>
      </c>
      <c r="F10" s="471">
        <v>18.23</v>
      </c>
      <c r="G10" s="471">
        <v>5.61</v>
      </c>
      <c r="H10" s="471">
        <v>11.19</v>
      </c>
      <c r="I10" s="471">
        <v>13.68</v>
      </c>
      <c r="J10" s="471">
        <v>8.91</v>
      </c>
      <c r="K10" s="471">
        <v>10.74</v>
      </c>
      <c r="L10" s="471">
        <v>7.53</v>
      </c>
      <c r="M10" s="471">
        <v>22.03</v>
      </c>
      <c r="N10" s="471">
        <v>24.19</v>
      </c>
      <c r="O10" s="471">
        <v>6.52</v>
      </c>
      <c r="P10" s="471">
        <f>'CALFED (pre FY12)'!C90</f>
        <v>5.1929999999999996</v>
      </c>
      <c r="Q10" s="471">
        <f>'Component Summary'!C36</f>
        <v>4.8600000000000003</v>
      </c>
      <c r="R10" s="471">
        <f>'Component Summary'!D36</f>
        <v>4.8600000000000003</v>
      </c>
      <c r="S10" s="471">
        <f>'Component Summary'!E36</f>
        <v>4.8600000000000003</v>
      </c>
      <c r="T10" s="471">
        <f>'Component Summary'!F36</f>
        <v>4.8600000000000003</v>
      </c>
      <c r="U10" s="471">
        <f>'Component Summary'!G36</f>
        <v>5.96</v>
      </c>
      <c r="V10" s="471">
        <f>'Component Summary'!H36</f>
        <v>5.96</v>
      </c>
      <c r="W10" s="471">
        <f>'Component Summary'!I36</f>
        <v>5.9370000000000003</v>
      </c>
      <c r="X10" s="471">
        <f>'Component Summary'!J36</f>
        <v>5.9679999999999991</v>
      </c>
      <c r="Y10" s="471">
        <f>'Component Summary'!K36</f>
        <v>5.9679999999999991</v>
      </c>
      <c r="Z10" s="471">
        <f>'Component Summary'!L36</f>
        <v>5.9379999999999997</v>
      </c>
      <c r="AA10" s="471">
        <f>'Component Summary'!M36</f>
        <v>5.9379999999999997</v>
      </c>
      <c r="AB10" s="471">
        <f>'Component Summary'!N36</f>
        <v>5.9379999999999997</v>
      </c>
    </row>
    <row r="11" spans="2:28" ht="15" customHeight="1" thickBot="1" x14ac:dyDescent="0.25">
      <c r="B11" s="472" t="s">
        <v>528</v>
      </c>
      <c r="C11" s="473">
        <v>3.2</v>
      </c>
      <c r="D11" s="473">
        <v>3.05</v>
      </c>
      <c r="E11" s="473">
        <v>57.26</v>
      </c>
      <c r="F11" s="473">
        <v>53.38</v>
      </c>
      <c r="G11" s="473">
        <v>54.26</v>
      </c>
      <c r="H11" s="473">
        <v>20.69</v>
      </c>
      <c r="I11" s="473">
        <v>62.78</v>
      </c>
      <c r="J11" s="473">
        <v>97.65</v>
      </c>
      <c r="K11" s="473">
        <v>36.56</v>
      </c>
      <c r="L11" s="473">
        <v>36.130000000000003</v>
      </c>
      <c r="M11" s="473">
        <v>68.34</v>
      </c>
      <c r="N11" s="473">
        <v>161.47</v>
      </c>
      <c r="O11" s="473">
        <v>123.7</v>
      </c>
      <c r="P11" s="473">
        <f>'CALFED (pre FY12)'!C104</f>
        <v>77.97</v>
      </c>
      <c r="Q11" s="473">
        <f>'Component Summary'!C41</f>
        <v>85.89500000000001</v>
      </c>
      <c r="R11" s="473">
        <f>'Component Summary'!D41</f>
        <v>79.787000000000006</v>
      </c>
      <c r="S11" s="473">
        <f>'Component Summary'!E41</f>
        <v>83.01400000000001</v>
      </c>
      <c r="T11" s="473">
        <f>'Component Summary'!F41</f>
        <v>83.098000000000013</v>
      </c>
      <c r="U11" s="473">
        <f>'Component Summary'!G41</f>
        <v>79.65100000000001</v>
      </c>
      <c r="V11" s="473">
        <f>'Component Summary'!H41</f>
        <v>79.103000000000009</v>
      </c>
      <c r="W11" s="473">
        <f>'Component Summary'!I41</f>
        <v>79.427999999999997</v>
      </c>
      <c r="X11" s="473">
        <f>'Component Summary'!J41</f>
        <v>67.459000000000003</v>
      </c>
      <c r="Y11" s="473">
        <f>'Component Summary'!K41</f>
        <v>70.495500000000007</v>
      </c>
      <c r="Z11" s="473">
        <f>'Component Summary'!L41</f>
        <v>98.777000000000001</v>
      </c>
      <c r="AA11" s="473">
        <f>'Component Summary'!M41</f>
        <v>110.42504600000001</v>
      </c>
      <c r="AB11" s="473">
        <f>'Component Summary'!N41</f>
        <v>248.648</v>
      </c>
    </row>
    <row r="12" spans="2:28" ht="15" customHeight="1" x14ac:dyDescent="0.2">
      <c r="B12" s="468" t="s">
        <v>41</v>
      </c>
      <c r="C12" s="474">
        <f t="shared" ref="C12:L12" si="0">SUM(C5:C11)</f>
        <v>261.64000000000004</v>
      </c>
      <c r="D12" s="474">
        <f t="shared" si="0"/>
        <v>240.27999999999997</v>
      </c>
      <c r="E12" s="474">
        <f t="shared" si="0"/>
        <v>310.83</v>
      </c>
      <c r="F12" s="474">
        <f t="shared" si="0"/>
        <v>228.42</v>
      </c>
      <c r="G12" s="474">
        <f t="shared" si="0"/>
        <v>266.16000000000003</v>
      </c>
      <c r="H12" s="474">
        <f t="shared" si="0"/>
        <v>208.01</v>
      </c>
      <c r="I12" s="474">
        <f t="shared" si="0"/>
        <v>279.26</v>
      </c>
      <c r="J12" s="474">
        <f t="shared" si="0"/>
        <v>282.56</v>
      </c>
      <c r="K12" s="474">
        <f t="shared" si="0"/>
        <v>279.02</v>
      </c>
      <c r="L12" s="474">
        <f t="shared" si="0"/>
        <v>263.88</v>
      </c>
      <c r="M12" s="474">
        <v>252.78</v>
      </c>
      <c r="N12" s="474">
        <f t="shared" ref="N12:Q12" si="1">SUM(N5:N11)</f>
        <v>531.86</v>
      </c>
      <c r="O12" s="474">
        <f t="shared" si="1"/>
        <v>341.07</v>
      </c>
      <c r="P12" s="474">
        <f t="shared" si="1"/>
        <v>430.38340799999992</v>
      </c>
      <c r="Q12" s="474">
        <f t="shared" si="1"/>
        <v>388.08199999999999</v>
      </c>
      <c r="R12" s="474">
        <f t="shared" ref="R12:S12" si="2">SUM(R5:R11)</f>
        <v>350.14742999999999</v>
      </c>
      <c r="S12" s="474">
        <f t="shared" si="2"/>
        <v>423.517</v>
      </c>
      <c r="T12" s="474">
        <f t="shared" ref="T12:U12" si="3">SUM(T5:T11)</f>
        <v>381.91800000000001</v>
      </c>
      <c r="U12" s="474">
        <f t="shared" si="3"/>
        <v>455.74299999999999</v>
      </c>
      <c r="V12" s="474">
        <f t="shared" ref="V12" si="4">SUM(V5:V11)</f>
        <v>381.19927490000003</v>
      </c>
      <c r="W12" s="474">
        <f t="shared" ref="W12:X12" si="5">SUM(W5:W11)</f>
        <v>422.14432606000003</v>
      </c>
      <c r="X12" s="474">
        <f t="shared" si="5"/>
        <v>445.68871125999993</v>
      </c>
      <c r="Y12" s="474">
        <f t="shared" ref="Y12" si="6">SUM(Y5:Y11)</f>
        <v>651.49147153000013</v>
      </c>
      <c r="Z12" s="474">
        <f t="shared" ref="Z12" si="7">SUM(Z5:Z11)</f>
        <v>732.38093321999997</v>
      </c>
      <c r="AA12" s="474">
        <f>SUM(AA5:AA11)</f>
        <v>721.78997921999985</v>
      </c>
      <c r="AB12" s="474">
        <f>SUM(AB5:AB11)</f>
        <v>877.47600000000011</v>
      </c>
    </row>
    <row r="13" spans="2:28" ht="15" customHeight="1" x14ac:dyDescent="0.2">
      <c r="B13" s="777" t="s">
        <v>527</v>
      </c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</row>
    <row r="14" spans="2:28" ht="15" customHeight="1" x14ac:dyDescent="0.2">
      <c r="B14" s="776" t="s">
        <v>526</v>
      </c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  <c r="U14" s="776"/>
      <c r="V14" s="776"/>
      <c r="W14" s="776"/>
      <c r="X14" s="776"/>
      <c r="Y14" s="776"/>
      <c r="Z14" s="776"/>
      <c r="AA14" s="776"/>
      <c r="AB14" s="776"/>
    </row>
    <row r="15" spans="2:28" ht="15" customHeight="1" x14ac:dyDescent="0.2">
      <c r="B15" s="776" t="s">
        <v>524</v>
      </c>
      <c r="C15" s="776"/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  <c r="U15" s="776"/>
      <c r="V15" s="776"/>
      <c r="W15" s="776"/>
      <c r="X15" s="776"/>
      <c r="Y15" s="776"/>
      <c r="Z15" s="776"/>
      <c r="AA15" s="776"/>
      <c r="AB15" s="776"/>
    </row>
    <row r="16" spans="2:28" ht="15" customHeight="1" x14ac:dyDescent="0.2">
      <c r="B16" s="776" t="s">
        <v>525</v>
      </c>
      <c r="C16" s="776"/>
      <c r="D16" s="776"/>
      <c r="E16" s="776"/>
      <c r="F16" s="776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  <c r="U16" s="776"/>
      <c r="V16" s="776"/>
      <c r="W16" s="776"/>
      <c r="X16" s="776"/>
      <c r="Y16" s="776"/>
      <c r="Z16" s="776"/>
      <c r="AA16" s="776"/>
      <c r="AB16" s="776"/>
    </row>
    <row r="17" spans="2:28" ht="15" customHeight="1" x14ac:dyDescent="0.2">
      <c r="B17" s="778" t="s">
        <v>42</v>
      </c>
      <c r="C17" s="778"/>
      <c r="D17" s="778"/>
      <c r="E17" s="778"/>
      <c r="F17" s="778"/>
      <c r="G17" s="778"/>
      <c r="H17" s="778"/>
      <c r="I17" s="778"/>
      <c r="J17" s="778"/>
      <c r="K17" s="778"/>
      <c r="L17" s="778"/>
      <c r="M17" s="778"/>
      <c r="N17" s="778"/>
      <c r="O17" s="778"/>
      <c r="P17" s="778"/>
      <c r="Q17" s="778"/>
      <c r="R17" s="778"/>
      <c r="S17" s="778"/>
      <c r="T17" s="778"/>
      <c r="U17" s="778"/>
      <c r="V17" s="778"/>
      <c r="W17" s="778"/>
      <c r="X17" s="778"/>
      <c r="Y17" s="778"/>
      <c r="Z17" s="778"/>
      <c r="AA17" s="778"/>
      <c r="AB17" s="778"/>
    </row>
  </sheetData>
  <mergeCells count="7">
    <mergeCell ref="C3:Y3"/>
    <mergeCell ref="B2:AB2"/>
    <mergeCell ref="B13:AB13"/>
    <mergeCell ref="B14:AB14"/>
    <mergeCell ref="B15:AB15"/>
    <mergeCell ref="B16:AB16"/>
    <mergeCell ref="B17:AB17"/>
  </mergeCells>
  <printOptions horizontalCentered="1"/>
  <pageMargins left="0.7" right="0.7" top="0.75" bottom="0.75" header="0.3" footer="0.3"/>
  <pageSetup orientation="landscape" r:id="rId1"/>
  <headerFooter alignWithMargins="0"/>
  <ignoredErrors>
    <ignoredError sqref="O12 C12:D12" formulaRange="1"/>
    <ignoredError sqref="E4:M4" numberStoredAsText="1"/>
    <ignoredError sqref="U5:W5 X7:X12 U7:W12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1"/>
  </sheetPr>
  <dimension ref="B1:F97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0" t="s">
        <v>301</v>
      </c>
      <c r="C2" s="931"/>
      <c r="D2" s="931"/>
      <c r="E2" s="932"/>
    </row>
    <row r="3" spans="2:6" ht="15.75" thickBot="1" x14ac:dyDescent="0.25">
      <c r="B3" s="935" t="s">
        <v>21</v>
      </c>
      <c r="C3" s="936"/>
      <c r="D3" s="936"/>
      <c r="E3" s="937"/>
    </row>
    <row r="4" spans="2:6" ht="15" customHeight="1" x14ac:dyDescent="0.2">
      <c r="B4" s="918" t="s">
        <v>213</v>
      </c>
      <c r="C4" s="920" t="s">
        <v>214</v>
      </c>
      <c r="D4" s="911" t="s">
        <v>215</v>
      </c>
      <c r="E4" s="912"/>
    </row>
    <row r="5" spans="2:6" ht="15" customHeight="1" x14ac:dyDescent="0.2">
      <c r="B5" s="919"/>
      <c r="C5" s="921"/>
      <c r="D5" s="298" t="s">
        <v>216</v>
      </c>
      <c r="E5" s="299" t="s">
        <v>217</v>
      </c>
    </row>
    <row r="6" spans="2:6" ht="15.75" customHeight="1" x14ac:dyDescent="0.2">
      <c r="B6" s="160" t="s">
        <v>253</v>
      </c>
      <c r="C6" s="161"/>
      <c r="D6" s="162">
        <f>SUM(D7:D26)</f>
        <v>119.989</v>
      </c>
      <c r="E6" s="172">
        <f>SUM(E7:E26)</f>
        <v>4.5519999999999996</v>
      </c>
    </row>
    <row r="7" spans="2:6" s="216" customFormat="1" x14ac:dyDescent="0.2">
      <c r="B7" s="246" t="s">
        <v>302</v>
      </c>
      <c r="C7" s="247" t="s">
        <v>101</v>
      </c>
      <c r="D7" s="248">
        <v>2</v>
      </c>
      <c r="E7" s="249"/>
    </row>
    <row r="8" spans="2:6" s="216" customFormat="1" x14ac:dyDescent="0.2">
      <c r="B8" s="239" t="s">
        <v>118</v>
      </c>
      <c r="C8" s="250" t="s">
        <v>101</v>
      </c>
      <c r="D8" s="251">
        <v>0.251</v>
      </c>
      <c r="E8" s="241"/>
    </row>
    <row r="9" spans="2:6" s="216" customFormat="1" x14ac:dyDescent="0.2">
      <c r="B9" s="239" t="s">
        <v>303</v>
      </c>
      <c r="C9" s="250" t="s">
        <v>101</v>
      </c>
      <c r="D9" s="251">
        <v>0</v>
      </c>
      <c r="E9" s="241"/>
    </row>
    <row r="10" spans="2:6" s="216" customFormat="1" x14ac:dyDescent="0.2">
      <c r="B10" s="239" t="s">
        <v>304</v>
      </c>
      <c r="C10" s="250" t="s">
        <v>101</v>
      </c>
      <c r="D10" s="251">
        <v>0</v>
      </c>
      <c r="E10" s="241"/>
    </row>
    <row r="11" spans="2:6" s="216" customFormat="1" x14ac:dyDescent="0.2">
      <c r="B11" s="239" t="s">
        <v>107</v>
      </c>
      <c r="C11" s="250" t="s">
        <v>101</v>
      </c>
      <c r="D11" s="251"/>
      <c r="E11" s="252">
        <v>1.569</v>
      </c>
    </row>
    <row r="12" spans="2:6" s="216" customFormat="1" x14ac:dyDescent="0.2">
      <c r="B12" s="239" t="s">
        <v>112</v>
      </c>
      <c r="C12" s="250" t="s">
        <v>101</v>
      </c>
      <c r="D12" s="251">
        <v>0.35</v>
      </c>
      <c r="E12" s="241"/>
    </row>
    <row r="13" spans="2:6" s="216" customFormat="1" x14ac:dyDescent="0.2">
      <c r="B13" s="239" t="s">
        <v>112</v>
      </c>
      <c r="C13" s="250" t="s">
        <v>89</v>
      </c>
      <c r="D13" s="251">
        <v>2</v>
      </c>
      <c r="E13" s="241"/>
    </row>
    <row r="14" spans="2:6" s="216" customFormat="1" x14ac:dyDescent="0.2">
      <c r="B14" s="239" t="s">
        <v>108</v>
      </c>
      <c r="C14" s="250" t="s">
        <v>109</v>
      </c>
      <c r="D14" s="251">
        <v>6.07</v>
      </c>
      <c r="E14" s="241"/>
      <c r="F14" s="238"/>
    </row>
    <row r="15" spans="2:6" s="216" customFormat="1" x14ac:dyDescent="0.2">
      <c r="B15" s="239" t="s">
        <v>110</v>
      </c>
      <c r="C15" s="250" t="s">
        <v>111</v>
      </c>
      <c r="D15" s="251"/>
      <c r="E15" s="241">
        <v>1.7</v>
      </c>
    </row>
    <row r="16" spans="2:6" s="216" customFormat="1" x14ac:dyDescent="0.2">
      <c r="B16" s="239" t="s">
        <v>112</v>
      </c>
      <c r="C16" s="250" t="s">
        <v>113</v>
      </c>
      <c r="D16" s="251">
        <v>3.7120000000000002</v>
      </c>
      <c r="E16" s="241" t="s">
        <v>221</v>
      </c>
    </row>
    <row r="17" spans="2:5" s="216" customFormat="1" x14ac:dyDescent="0.2">
      <c r="B17" s="239" t="s">
        <v>302</v>
      </c>
      <c r="C17" s="250" t="s">
        <v>115</v>
      </c>
      <c r="D17" s="251">
        <v>13.7</v>
      </c>
      <c r="E17" s="241"/>
    </row>
    <row r="18" spans="2:5" s="216" customFormat="1" x14ac:dyDescent="0.2">
      <c r="B18" s="239" t="s">
        <v>116</v>
      </c>
      <c r="C18" s="250" t="s">
        <v>117</v>
      </c>
      <c r="D18" s="251">
        <v>0.8</v>
      </c>
      <c r="E18" s="241"/>
    </row>
    <row r="19" spans="2:5" s="216" customFormat="1" x14ac:dyDescent="0.2">
      <c r="B19" s="239" t="s">
        <v>118</v>
      </c>
      <c r="C19" s="250" t="s">
        <v>119</v>
      </c>
      <c r="D19" s="251">
        <v>0.8</v>
      </c>
      <c r="E19" s="241"/>
    </row>
    <row r="20" spans="2:5" s="216" customFormat="1" x14ac:dyDescent="0.2">
      <c r="B20" s="239" t="s">
        <v>120</v>
      </c>
      <c r="C20" s="250" t="s">
        <v>121</v>
      </c>
      <c r="D20" s="251">
        <v>0.7</v>
      </c>
      <c r="E20" s="241"/>
    </row>
    <row r="21" spans="2:5" s="216" customFormat="1" x14ac:dyDescent="0.2">
      <c r="B21" s="239" t="s">
        <v>122</v>
      </c>
      <c r="C21" s="250" t="s">
        <v>89</v>
      </c>
      <c r="D21" s="251">
        <v>6.4829999999999997</v>
      </c>
      <c r="E21" s="241"/>
    </row>
    <row r="22" spans="2:5" s="216" customFormat="1" x14ac:dyDescent="0.2">
      <c r="B22" s="239" t="s">
        <v>305</v>
      </c>
      <c r="C22" s="250" t="s">
        <v>101</v>
      </c>
      <c r="D22" s="240">
        <v>24.707000000000001</v>
      </c>
      <c r="E22" s="253"/>
    </row>
    <row r="23" spans="2:5" s="216" customFormat="1" x14ac:dyDescent="0.2">
      <c r="B23" s="239" t="s">
        <v>306</v>
      </c>
      <c r="C23" s="250" t="s">
        <v>101</v>
      </c>
      <c r="D23" s="251">
        <v>5.016</v>
      </c>
      <c r="E23" s="241"/>
    </row>
    <row r="24" spans="2:5" s="216" customFormat="1" x14ac:dyDescent="0.2">
      <c r="B24" s="239" t="s">
        <v>307</v>
      </c>
      <c r="C24" s="250" t="s">
        <v>308</v>
      </c>
      <c r="D24" s="251">
        <v>51.9</v>
      </c>
      <c r="E24" s="241"/>
    </row>
    <row r="25" spans="2:5" s="216" customFormat="1" x14ac:dyDescent="0.2">
      <c r="B25" s="239" t="s">
        <v>306</v>
      </c>
      <c r="C25" s="250" t="s">
        <v>309</v>
      </c>
      <c r="D25" s="251">
        <v>1.5</v>
      </c>
      <c r="E25" s="241"/>
    </row>
    <row r="26" spans="2:5" s="216" customFormat="1" x14ac:dyDescent="0.2">
      <c r="B26" s="242" t="s">
        <v>128</v>
      </c>
      <c r="C26" s="254" t="s">
        <v>310</v>
      </c>
      <c r="D26" s="255"/>
      <c r="E26" s="243">
        <v>1.2829999999999999</v>
      </c>
    </row>
    <row r="27" spans="2:5" x14ac:dyDescent="0.2">
      <c r="B27" s="173" t="s">
        <v>277</v>
      </c>
      <c r="C27" s="174" t="s">
        <v>221</v>
      </c>
      <c r="D27" s="175">
        <f>SUM(D28)</f>
        <v>0</v>
      </c>
      <c r="E27" s="176">
        <f>SUM(E28)</f>
        <v>0</v>
      </c>
    </row>
    <row r="28" spans="2:5" s="216" customFormat="1" x14ac:dyDescent="0.2">
      <c r="B28" s="256" t="s">
        <v>311</v>
      </c>
      <c r="C28" s="257" t="s">
        <v>89</v>
      </c>
      <c r="D28" s="258">
        <v>0</v>
      </c>
      <c r="E28" s="259"/>
    </row>
    <row r="29" spans="2:5" x14ac:dyDescent="0.2">
      <c r="B29" s="173" t="s">
        <v>258</v>
      </c>
      <c r="C29" s="174" t="s">
        <v>221</v>
      </c>
      <c r="D29" s="175">
        <f>SUM(D30:D41)</f>
        <v>18.37</v>
      </c>
      <c r="E29" s="176">
        <f>SUM(E30:E41)</f>
        <v>0</v>
      </c>
    </row>
    <row r="30" spans="2:5" s="216" customFormat="1" x14ac:dyDescent="0.2">
      <c r="B30" s="260" t="s">
        <v>91</v>
      </c>
      <c r="C30" s="257" t="s">
        <v>89</v>
      </c>
      <c r="D30" s="248">
        <v>6.2850000000000001</v>
      </c>
      <c r="E30" s="245"/>
    </row>
    <row r="31" spans="2:5" s="216" customFormat="1" x14ac:dyDescent="0.2">
      <c r="B31" s="239" t="s">
        <v>312</v>
      </c>
      <c r="C31" s="257" t="s">
        <v>101</v>
      </c>
      <c r="D31" s="251">
        <v>2.2909999999999999</v>
      </c>
      <c r="E31" s="241"/>
    </row>
    <row r="32" spans="2:5" s="216" customFormat="1" ht="25.5" x14ac:dyDescent="0.2">
      <c r="B32" s="239" t="s">
        <v>93</v>
      </c>
      <c r="C32" s="257" t="s">
        <v>94</v>
      </c>
      <c r="D32" s="251">
        <v>0.24199999999999999</v>
      </c>
      <c r="E32" s="241"/>
    </row>
    <row r="33" spans="2:5" s="216" customFormat="1" ht="25.5" x14ac:dyDescent="0.2">
      <c r="B33" s="239" t="s">
        <v>313</v>
      </c>
      <c r="C33" s="257" t="s">
        <v>314</v>
      </c>
      <c r="D33" s="251">
        <v>1.2</v>
      </c>
      <c r="E33" s="241"/>
    </row>
    <row r="34" spans="2:5" s="216" customFormat="1" x14ac:dyDescent="0.2">
      <c r="B34" s="239" t="s">
        <v>315</v>
      </c>
      <c r="C34" s="261" t="s">
        <v>96</v>
      </c>
      <c r="D34" s="240">
        <v>0</v>
      </c>
      <c r="E34" s="241"/>
    </row>
    <row r="35" spans="2:5" s="216" customFormat="1" x14ac:dyDescent="0.2">
      <c r="B35" s="239" t="s">
        <v>316</v>
      </c>
      <c r="C35" s="261" t="s">
        <v>96</v>
      </c>
      <c r="D35" s="240">
        <v>4.9589999999999996</v>
      </c>
      <c r="E35" s="241"/>
    </row>
    <row r="36" spans="2:5" s="216" customFormat="1" ht="25.5" x14ac:dyDescent="0.2">
      <c r="B36" s="239" t="s">
        <v>97</v>
      </c>
      <c r="C36" s="261" t="s">
        <v>96</v>
      </c>
      <c r="D36" s="240">
        <v>1.397</v>
      </c>
      <c r="E36" s="241"/>
    </row>
    <row r="37" spans="2:5" s="216" customFormat="1" x14ac:dyDescent="0.2">
      <c r="B37" s="239" t="s">
        <v>317</v>
      </c>
      <c r="C37" s="261" t="s">
        <v>96</v>
      </c>
      <c r="D37" s="240">
        <v>0</v>
      </c>
      <c r="E37" s="241"/>
    </row>
    <row r="38" spans="2:5" s="216" customFormat="1" x14ac:dyDescent="0.2">
      <c r="B38" s="212" t="s">
        <v>318</v>
      </c>
      <c r="C38" s="261" t="s">
        <v>96</v>
      </c>
      <c r="D38" s="240">
        <v>0</v>
      </c>
      <c r="E38" s="241"/>
    </row>
    <row r="39" spans="2:5" s="216" customFormat="1" x14ac:dyDescent="0.2">
      <c r="B39" s="212" t="s">
        <v>319</v>
      </c>
      <c r="C39" s="261" t="s">
        <v>96</v>
      </c>
      <c r="D39" s="240">
        <v>0</v>
      </c>
      <c r="E39" s="241"/>
    </row>
    <row r="40" spans="2:5" s="216" customFormat="1" ht="25.5" x14ac:dyDescent="0.2">
      <c r="B40" s="212" t="s">
        <v>98</v>
      </c>
      <c r="C40" s="261" t="s">
        <v>96</v>
      </c>
      <c r="D40" s="240">
        <v>0.998</v>
      </c>
      <c r="E40" s="241"/>
    </row>
    <row r="41" spans="2:5" s="216" customFormat="1" x14ac:dyDescent="0.2">
      <c r="B41" s="242" t="s">
        <v>320</v>
      </c>
      <c r="C41" s="262" t="s">
        <v>96</v>
      </c>
      <c r="D41" s="258">
        <v>0.998</v>
      </c>
      <c r="E41" s="243"/>
    </row>
    <row r="42" spans="2:5" x14ac:dyDescent="0.2">
      <c r="B42" s="173" t="s">
        <v>321</v>
      </c>
      <c r="C42" s="174" t="s">
        <v>221</v>
      </c>
      <c r="D42" s="175">
        <f>SUM(D43)</f>
        <v>0</v>
      </c>
      <c r="E42" s="177">
        <f>SUM(E43)</f>
        <v>0</v>
      </c>
    </row>
    <row r="43" spans="2:5" s="216" customFormat="1" x14ac:dyDescent="0.2">
      <c r="B43" s="263" t="s">
        <v>322</v>
      </c>
      <c r="C43" s="257" t="s">
        <v>89</v>
      </c>
      <c r="D43" s="251"/>
      <c r="E43" s="241"/>
    </row>
    <row r="44" spans="2:5" x14ac:dyDescent="0.2">
      <c r="B44" s="173" t="s">
        <v>259</v>
      </c>
      <c r="C44" s="174"/>
      <c r="D44" s="175">
        <f>SUM(D45:D52)</f>
        <v>4.99</v>
      </c>
      <c r="E44" s="176">
        <f>SUM(E45:E52)</f>
        <v>8.370000000000001</v>
      </c>
    </row>
    <row r="45" spans="2:5" s="216" customFormat="1" x14ac:dyDescent="0.2">
      <c r="B45" s="264" t="s">
        <v>145</v>
      </c>
      <c r="C45" s="247" t="s">
        <v>101</v>
      </c>
      <c r="D45" s="269" t="s">
        <v>221</v>
      </c>
      <c r="E45" s="249">
        <v>7.2709999999999999</v>
      </c>
    </row>
    <row r="46" spans="2:5" s="216" customFormat="1" x14ac:dyDescent="0.2">
      <c r="B46" s="265" t="s">
        <v>146</v>
      </c>
      <c r="C46" s="250" t="s">
        <v>101</v>
      </c>
      <c r="D46" s="240" t="s">
        <v>221</v>
      </c>
      <c r="E46" s="241">
        <v>0.35</v>
      </c>
    </row>
    <row r="47" spans="2:5" s="216" customFormat="1" x14ac:dyDescent="0.2">
      <c r="B47" s="265" t="s">
        <v>146</v>
      </c>
      <c r="C47" s="250" t="s">
        <v>147</v>
      </c>
      <c r="D47" s="240" t="s">
        <v>221</v>
      </c>
      <c r="E47" s="241">
        <v>0.2</v>
      </c>
    </row>
    <row r="48" spans="2:5" s="216" customFormat="1" x14ac:dyDescent="0.2">
      <c r="B48" s="265" t="s">
        <v>148</v>
      </c>
      <c r="C48" s="250" t="s">
        <v>101</v>
      </c>
      <c r="D48" s="240" t="s">
        <v>221</v>
      </c>
      <c r="E48" s="241">
        <v>4.9000000000000002E-2</v>
      </c>
    </row>
    <row r="49" spans="2:5" s="216" customFormat="1" x14ac:dyDescent="0.2">
      <c r="B49" s="265" t="s">
        <v>148</v>
      </c>
      <c r="C49" s="250" t="s">
        <v>149</v>
      </c>
      <c r="D49" s="240" t="s">
        <v>221</v>
      </c>
      <c r="E49" s="241">
        <v>0.5</v>
      </c>
    </row>
    <row r="50" spans="2:5" s="216" customFormat="1" ht="25.5" x14ac:dyDescent="0.2">
      <c r="B50" s="239" t="s">
        <v>323</v>
      </c>
      <c r="C50" s="257" t="s">
        <v>89</v>
      </c>
      <c r="D50" s="240">
        <v>0</v>
      </c>
      <c r="E50" s="253"/>
    </row>
    <row r="51" spans="2:5" s="216" customFormat="1" x14ac:dyDescent="0.2">
      <c r="B51" s="244" t="s">
        <v>150</v>
      </c>
      <c r="C51" s="257" t="s">
        <v>89</v>
      </c>
      <c r="D51" s="251">
        <v>4.2450000000000001</v>
      </c>
      <c r="E51" s="241"/>
    </row>
    <row r="52" spans="2:5" s="216" customFormat="1" x14ac:dyDescent="0.2">
      <c r="B52" s="266" t="s">
        <v>151</v>
      </c>
      <c r="C52" s="267" t="s">
        <v>89</v>
      </c>
      <c r="D52" s="255">
        <v>0.745</v>
      </c>
      <c r="E52" s="243"/>
    </row>
    <row r="53" spans="2:5" x14ac:dyDescent="0.2">
      <c r="B53" s="173" t="s">
        <v>324</v>
      </c>
      <c r="C53" s="174"/>
      <c r="D53" s="175">
        <f>SUM(D54:D61)</f>
        <v>5.4370000000000003</v>
      </c>
      <c r="E53" s="177">
        <f>SUM(E54:E61)</f>
        <v>0</v>
      </c>
    </row>
    <row r="54" spans="2:5" s="216" customFormat="1" x14ac:dyDescent="0.2">
      <c r="B54" s="246" t="s">
        <v>325</v>
      </c>
      <c r="C54" s="268" t="s">
        <v>101</v>
      </c>
      <c r="D54" s="269">
        <v>0.44700000000000001</v>
      </c>
      <c r="E54" s="245"/>
    </row>
    <row r="55" spans="2:5" s="216" customFormat="1" x14ac:dyDescent="0.2">
      <c r="B55" s="239" t="s">
        <v>326</v>
      </c>
      <c r="C55" s="257" t="s">
        <v>327</v>
      </c>
      <c r="D55" s="251">
        <v>0</v>
      </c>
      <c r="E55" s="241"/>
    </row>
    <row r="56" spans="2:5" s="216" customFormat="1" x14ac:dyDescent="0.2">
      <c r="B56" s="239" t="s">
        <v>328</v>
      </c>
      <c r="C56" s="257" t="s">
        <v>89</v>
      </c>
      <c r="D56" s="251">
        <v>1.1419999999999999</v>
      </c>
      <c r="E56" s="241"/>
    </row>
    <row r="57" spans="2:5" s="216" customFormat="1" x14ac:dyDescent="0.2">
      <c r="B57" s="239" t="s">
        <v>329</v>
      </c>
      <c r="C57" s="257" t="s">
        <v>89</v>
      </c>
      <c r="D57" s="251">
        <v>1.528</v>
      </c>
      <c r="E57" s="241"/>
    </row>
    <row r="58" spans="2:5" s="216" customFormat="1" x14ac:dyDescent="0.2">
      <c r="B58" s="239" t="s">
        <v>330</v>
      </c>
      <c r="C58" s="257" t="s">
        <v>89</v>
      </c>
      <c r="D58" s="251">
        <v>1.1000000000000001</v>
      </c>
      <c r="E58" s="241"/>
    </row>
    <row r="59" spans="2:5" s="216" customFormat="1" x14ac:dyDescent="0.2">
      <c r="B59" s="239" t="s">
        <v>331</v>
      </c>
      <c r="C59" s="257" t="s">
        <v>89</v>
      </c>
      <c r="D59" s="251">
        <v>1.22</v>
      </c>
      <c r="E59" s="241"/>
    </row>
    <row r="60" spans="2:5" s="216" customFormat="1" x14ac:dyDescent="0.2">
      <c r="B60" s="239" t="s">
        <v>332</v>
      </c>
      <c r="C60" s="257" t="s">
        <v>89</v>
      </c>
      <c r="D60" s="251">
        <v>0</v>
      </c>
      <c r="E60" s="241"/>
    </row>
    <row r="61" spans="2:5" s="216" customFormat="1" x14ac:dyDescent="0.2">
      <c r="B61" s="242" t="s">
        <v>333</v>
      </c>
      <c r="C61" s="267" t="s">
        <v>89</v>
      </c>
      <c r="D61" s="255">
        <v>0</v>
      </c>
      <c r="E61" s="243"/>
    </row>
    <row r="62" spans="2:5" x14ac:dyDescent="0.2">
      <c r="B62" s="173" t="s">
        <v>334</v>
      </c>
      <c r="C62" s="174"/>
      <c r="D62" s="175">
        <f>SUM(D63:D77)</f>
        <v>5.5339999999999989</v>
      </c>
      <c r="E62" s="176">
        <f>SUM(E63:E77)</f>
        <v>0</v>
      </c>
    </row>
    <row r="63" spans="2:5" s="216" customFormat="1" x14ac:dyDescent="0.2">
      <c r="B63" s="270" t="s">
        <v>335</v>
      </c>
      <c r="C63" s="268" t="s">
        <v>89</v>
      </c>
      <c r="D63" s="269">
        <v>0</v>
      </c>
      <c r="E63" s="271"/>
    </row>
    <row r="64" spans="2:5" s="216" customFormat="1" ht="12.75" customHeight="1" x14ac:dyDescent="0.2">
      <c r="B64" s="272" t="s">
        <v>130</v>
      </c>
      <c r="C64" s="257" t="s">
        <v>101</v>
      </c>
      <c r="D64" s="240">
        <v>2.0409999999999999</v>
      </c>
      <c r="E64" s="253"/>
    </row>
    <row r="65" spans="2:5" s="216" customFormat="1" ht="12.75" customHeight="1" x14ac:dyDescent="0.2">
      <c r="B65" s="272" t="s">
        <v>130</v>
      </c>
      <c r="C65" s="257" t="s">
        <v>336</v>
      </c>
      <c r="D65" s="240">
        <v>0</v>
      </c>
      <c r="E65" s="253"/>
    </row>
    <row r="66" spans="2:5" s="216" customFormat="1" x14ac:dyDescent="0.2">
      <c r="B66" s="272" t="s">
        <v>335</v>
      </c>
      <c r="C66" s="257" t="s">
        <v>336</v>
      </c>
      <c r="D66" s="240">
        <v>0</v>
      </c>
      <c r="E66" s="253"/>
    </row>
    <row r="67" spans="2:5" s="216" customFormat="1" x14ac:dyDescent="0.2">
      <c r="B67" s="272" t="s">
        <v>337</v>
      </c>
      <c r="C67" s="257" t="s">
        <v>101</v>
      </c>
      <c r="D67" s="240">
        <v>0</v>
      </c>
      <c r="E67" s="253"/>
    </row>
    <row r="68" spans="2:5" s="216" customFormat="1" x14ac:dyDescent="0.2">
      <c r="B68" s="272" t="s">
        <v>338</v>
      </c>
      <c r="C68" s="257" t="s">
        <v>89</v>
      </c>
      <c r="D68" s="240">
        <v>0</v>
      </c>
      <c r="E68" s="253"/>
    </row>
    <row r="69" spans="2:5" s="276" customFormat="1" x14ac:dyDescent="0.2">
      <c r="B69" s="272" t="s">
        <v>337</v>
      </c>
      <c r="C69" s="273" t="s">
        <v>89</v>
      </c>
      <c r="D69" s="274">
        <v>3.2930000000000001</v>
      </c>
      <c r="E69" s="275"/>
    </row>
    <row r="70" spans="2:5" s="216" customFormat="1" ht="25.5" x14ac:dyDescent="0.2">
      <c r="B70" s="272" t="s">
        <v>339</v>
      </c>
      <c r="C70" s="257" t="s">
        <v>89</v>
      </c>
      <c r="D70" s="240">
        <v>0</v>
      </c>
      <c r="E70" s="253"/>
    </row>
    <row r="71" spans="2:5" s="216" customFormat="1" x14ac:dyDescent="0.2">
      <c r="B71" s="272" t="s">
        <v>105</v>
      </c>
      <c r="C71" s="257" t="s">
        <v>89</v>
      </c>
      <c r="D71" s="240">
        <v>0.1</v>
      </c>
      <c r="E71" s="253"/>
    </row>
    <row r="72" spans="2:5" s="216" customFormat="1" x14ac:dyDescent="0.2">
      <c r="B72" s="272" t="s">
        <v>132</v>
      </c>
      <c r="C72" s="257" t="s">
        <v>89</v>
      </c>
      <c r="D72" s="240">
        <v>0.1</v>
      </c>
      <c r="E72" s="253"/>
    </row>
    <row r="73" spans="2:5" s="216" customFormat="1" x14ac:dyDescent="0.2">
      <c r="B73" s="272" t="s">
        <v>340</v>
      </c>
      <c r="C73" s="257" t="s">
        <v>89</v>
      </c>
      <c r="D73" s="240">
        <v>0</v>
      </c>
      <c r="E73" s="253"/>
    </row>
    <row r="74" spans="2:5" s="216" customFormat="1" x14ac:dyDescent="0.2">
      <c r="B74" s="272" t="s">
        <v>341</v>
      </c>
      <c r="C74" s="257" t="s">
        <v>89</v>
      </c>
      <c r="D74" s="240">
        <v>0</v>
      </c>
      <c r="E74" s="253"/>
    </row>
    <row r="75" spans="2:5" s="216" customFormat="1" x14ac:dyDescent="0.2">
      <c r="B75" s="239" t="s">
        <v>133</v>
      </c>
      <c r="C75" s="257" t="s">
        <v>89</v>
      </c>
      <c r="D75" s="240">
        <v>0</v>
      </c>
      <c r="E75" s="253"/>
    </row>
    <row r="76" spans="2:5" s="216" customFormat="1" x14ac:dyDescent="0.2">
      <c r="B76" s="239" t="s">
        <v>342</v>
      </c>
      <c r="C76" s="257" t="s">
        <v>101</v>
      </c>
      <c r="D76" s="240">
        <v>0</v>
      </c>
      <c r="E76" s="253"/>
    </row>
    <row r="77" spans="2:5" s="216" customFormat="1" x14ac:dyDescent="0.2">
      <c r="B77" s="242" t="s">
        <v>343</v>
      </c>
      <c r="C77" s="267" t="s">
        <v>89</v>
      </c>
      <c r="D77" s="255">
        <v>0</v>
      </c>
      <c r="E77" s="259"/>
    </row>
    <row r="78" spans="2:5" x14ac:dyDescent="0.2">
      <c r="B78" s="173" t="s">
        <v>218</v>
      </c>
      <c r="C78" s="174"/>
      <c r="D78" s="175">
        <f>SUM(D79:D82)</f>
        <v>16.295000000000002</v>
      </c>
      <c r="E78" s="176">
        <f>SUM(E79:E82)</f>
        <v>0</v>
      </c>
    </row>
    <row r="79" spans="2:5" s="216" customFormat="1" x14ac:dyDescent="0.2">
      <c r="B79" s="246" t="s">
        <v>142</v>
      </c>
      <c r="C79" s="268" t="s">
        <v>101</v>
      </c>
      <c r="D79" s="269">
        <v>5.9610000000000003</v>
      </c>
      <c r="E79" s="249"/>
    </row>
    <row r="80" spans="2:5" s="216" customFormat="1" x14ac:dyDescent="0.2">
      <c r="B80" s="239" t="s">
        <v>344</v>
      </c>
      <c r="C80" s="257" t="s">
        <v>101</v>
      </c>
      <c r="D80" s="240">
        <v>1.851</v>
      </c>
      <c r="E80" s="241"/>
    </row>
    <row r="81" spans="2:5" s="216" customFormat="1" x14ac:dyDescent="0.2">
      <c r="B81" s="272" t="s">
        <v>345</v>
      </c>
      <c r="C81" s="257" t="s">
        <v>89</v>
      </c>
      <c r="D81" s="240">
        <v>4.4829999999999997</v>
      </c>
      <c r="E81" s="241"/>
    </row>
    <row r="82" spans="2:5" s="216" customFormat="1" x14ac:dyDescent="0.2">
      <c r="B82" s="242" t="s">
        <v>346</v>
      </c>
      <c r="C82" s="257" t="s">
        <v>89</v>
      </c>
      <c r="D82" s="240">
        <v>4</v>
      </c>
      <c r="E82" s="243"/>
    </row>
    <row r="83" spans="2:5" x14ac:dyDescent="0.2">
      <c r="B83" s="173" t="s">
        <v>273</v>
      </c>
      <c r="C83" s="174"/>
      <c r="D83" s="175">
        <f>SUM(D84)</f>
        <v>1.996</v>
      </c>
      <c r="E83" s="176">
        <f>SUM(E84)</f>
        <v>0</v>
      </c>
    </row>
    <row r="84" spans="2:5" s="216" customFormat="1" ht="25.5" x14ac:dyDescent="0.2">
      <c r="B84" s="256" t="s">
        <v>88</v>
      </c>
      <c r="C84" s="257" t="s">
        <v>89</v>
      </c>
      <c r="D84" s="258">
        <v>1.996</v>
      </c>
      <c r="E84" s="259"/>
    </row>
    <row r="85" spans="2:5" ht="15.75" thickBot="1" x14ac:dyDescent="0.25">
      <c r="B85" s="393" t="s">
        <v>155</v>
      </c>
      <c r="C85" s="394"/>
      <c r="D85" s="395">
        <f>SUM(D6,D27,D29,D42,D44,D53,D62,D78,D83)</f>
        <v>172.61100000000002</v>
      </c>
      <c r="E85" s="396">
        <f>SUM(E6,E27,E29,E42,E44,E53,E62,E78,E83)</f>
        <v>12.922000000000001</v>
      </c>
    </row>
    <row r="86" spans="2:5" ht="16.5" thickTop="1" thickBot="1" x14ac:dyDescent="0.25">
      <c r="B86" s="933" t="s">
        <v>224</v>
      </c>
      <c r="C86" s="934"/>
      <c r="D86" s="397"/>
      <c r="E86" s="398">
        <f>SUM(D85:E85)</f>
        <v>185.53300000000002</v>
      </c>
    </row>
    <row r="87" spans="2:5" s="216" customFormat="1" x14ac:dyDescent="0.2">
      <c r="D87" s="238"/>
      <c r="E87" s="238"/>
    </row>
    <row r="88" spans="2:5" s="216" customFormat="1" x14ac:dyDescent="0.2">
      <c r="D88" s="238"/>
      <c r="E88" s="238"/>
    </row>
    <row r="89" spans="2:5" s="216" customFormat="1" x14ac:dyDescent="0.2">
      <c r="D89" s="216" t="s">
        <v>221</v>
      </c>
    </row>
    <row r="90" spans="2:5" s="216" customFormat="1" x14ac:dyDescent="0.2">
      <c r="D90" s="216" t="s">
        <v>221</v>
      </c>
    </row>
    <row r="91" spans="2:5" s="216" customFormat="1" x14ac:dyDescent="0.2">
      <c r="D91" s="238" t="s">
        <v>221</v>
      </c>
    </row>
    <row r="92" spans="2:5" s="216" customFormat="1" x14ac:dyDescent="0.2">
      <c r="D92" s="238" t="s">
        <v>221</v>
      </c>
    </row>
    <row r="93" spans="2:5" s="216" customFormat="1" x14ac:dyDescent="0.2"/>
    <row r="94" spans="2:5" s="216" customFormat="1" x14ac:dyDescent="0.2"/>
    <row r="95" spans="2:5" s="216" customFormat="1" x14ac:dyDescent="0.2"/>
    <row r="96" spans="2:5" s="216" customFormat="1" x14ac:dyDescent="0.2"/>
    <row r="97" s="216" customFormat="1" x14ac:dyDescent="0.2"/>
  </sheetData>
  <sheetProtection insertRows="0"/>
  <mergeCells count="6">
    <mergeCell ref="D4:E4"/>
    <mergeCell ref="B2:E2"/>
    <mergeCell ref="B86:C86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1" min="1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1"/>
  </sheetPr>
  <dimension ref="A2:J81"/>
  <sheetViews>
    <sheetView workbookViewId="0"/>
  </sheetViews>
  <sheetFormatPr defaultRowHeight="12.75" x14ac:dyDescent="0.2"/>
  <cols>
    <col min="1" max="1" width="44.28515625" customWidth="1"/>
    <col min="2" max="2" width="35.7109375" customWidth="1"/>
    <col min="3" max="4" width="11.140625" customWidth="1"/>
    <col min="8" max="8" width="27.85546875" bestFit="1" customWidth="1"/>
  </cols>
  <sheetData>
    <row r="2" spans="1:10" ht="18" x14ac:dyDescent="0.25">
      <c r="A2" s="941"/>
      <c r="B2" s="941"/>
      <c r="C2" s="941"/>
    </row>
    <row r="3" spans="1:10" ht="18" x14ac:dyDescent="0.25">
      <c r="A3" s="139" t="s">
        <v>225</v>
      </c>
      <c r="B3" s="142"/>
    </row>
    <row r="4" spans="1:10" ht="13.5" thickBot="1" x14ac:dyDescent="0.25">
      <c r="A4" s="139"/>
    </row>
    <row r="5" spans="1:10" ht="60" customHeight="1" x14ac:dyDescent="0.2">
      <c r="A5" s="938" t="s">
        <v>347</v>
      </c>
      <c r="B5" s="939"/>
      <c r="C5" s="939"/>
      <c r="D5" s="940"/>
    </row>
    <row r="6" spans="1:10" ht="15" customHeight="1" thickBot="1" x14ac:dyDescent="0.25">
      <c r="A6" s="862" t="s">
        <v>213</v>
      </c>
      <c r="B6" s="907" t="s">
        <v>214</v>
      </c>
      <c r="C6" s="909" t="s">
        <v>215</v>
      </c>
      <c r="D6" s="910"/>
    </row>
    <row r="7" spans="1:10" ht="15" customHeight="1" thickBot="1" x14ac:dyDescent="0.25">
      <c r="A7" s="863"/>
      <c r="B7" s="908"/>
      <c r="C7" s="43" t="s">
        <v>216</v>
      </c>
      <c r="D7" s="32" t="s">
        <v>217</v>
      </c>
      <c r="H7" s="181" t="s">
        <v>348</v>
      </c>
      <c r="I7" s="180">
        <v>94.66</v>
      </c>
    </row>
    <row r="8" spans="1:10" ht="15.75" customHeight="1" x14ac:dyDescent="0.2">
      <c r="A8" s="17" t="s">
        <v>253</v>
      </c>
      <c r="B8" s="18"/>
      <c r="C8" s="33">
        <f>SUM(C9:C23)</f>
        <v>23.54</v>
      </c>
      <c r="D8" s="41">
        <f>SUM(D9:D23)</f>
        <v>3.7080000000000002</v>
      </c>
      <c r="E8" s="676">
        <f>C8+D8</f>
        <v>27.247999999999998</v>
      </c>
      <c r="H8" s="122" t="s">
        <v>70</v>
      </c>
      <c r="I8" s="134">
        <v>0</v>
      </c>
    </row>
    <row r="9" spans="1:10" x14ac:dyDescent="0.2">
      <c r="A9" s="708" t="s">
        <v>302</v>
      </c>
      <c r="B9" s="709" t="s">
        <v>101</v>
      </c>
      <c r="C9" s="44">
        <v>0</v>
      </c>
      <c r="D9" s="35"/>
      <c r="E9" s="137"/>
      <c r="H9" s="122" t="s">
        <v>71</v>
      </c>
      <c r="I9" s="134">
        <v>4.5</v>
      </c>
      <c r="J9" s="14">
        <f>E50</f>
        <v>4.5</v>
      </c>
    </row>
    <row r="10" spans="1:10" x14ac:dyDescent="0.2">
      <c r="A10" s="710" t="s">
        <v>118</v>
      </c>
      <c r="B10" s="711" t="s">
        <v>101</v>
      </c>
      <c r="C10" s="4">
        <v>0</v>
      </c>
      <c r="D10" s="5"/>
      <c r="E10" s="137"/>
      <c r="H10" s="122" t="s">
        <v>72</v>
      </c>
      <c r="I10" s="134">
        <v>6.3610000000000007</v>
      </c>
      <c r="J10" s="14">
        <f>E59</f>
        <v>6.3610000000000007</v>
      </c>
    </row>
    <row r="11" spans="1:10" x14ac:dyDescent="0.2">
      <c r="A11" s="710" t="s">
        <v>303</v>
      </c>
      <c r="B11" s="711" t="s">
        <v>101</v>
      </c>
      <c r="C11" s="4">
        <v>0</v>
      </c>
      <c r="D11" s="5"/>
      <c r="E11" s="137"/>
      <c r="H11" s="122" t="s">
        <v>73</v>
      </c>
      <c r="I11" s="134">
        <v>12.599000000000002</v>
      </c>
      <c r="J11" s="14">
        <f>E26</f>
        <v>12.599000000000002</v>
      </c>
    </row>
    <row r="12" spans="1:10" x14ac:dyDescent="0.2">
      <c r="A12" s="710" t="s">
        <v>304</v>
      </c>
      <c r="B12" s="711" t="s">
        <v>101</v>
      </c>
      <c r="C12" s="4">
        <v>0</v>
      </c>
      <c r="D12" s="5"/>
      <c r="E12" s="137"/>
      <c r="H12" s="122" t="s">
        <v>74</v>
      </c>
      <c r="I12" s="134">
        <v>0</v>
      </c>
      <c r="J12" s="14">
        <f>E39</f>
        <v>0</v>
      </c>
    </row>
    <row r="13" spans="1:10" x14ac:dyDescent="0.2">
      <c r="A13" s="710" t="s">
        <v>107</v>
      </c>
      <c r="B13" s="711" t="s">
        <v>101</v>
      </c>
      <c r="C13" s="712"/>
      <c r="D13" s="45">
        <v>1.54</v>
      </c>
      <c r="E13" s="713" t="s">
        <v>221</v>
      </c>
      <c r="H13" s="122" t="s">
        <v>75</v>
      </c>
      <c r="I13" s="134">
        <v>0</v>
      </c>
      <c r="J13" s="14">
        <f>E24</f>
        <v>0</v>
      </c>
    </row>
    <row r="14" spans="1:10" x14ac:dyDescent="0.2">
      <c r="A14" s="710" t="s">
        <v>112</v>
      </c>
      <c r="B14" s="711" t="s">
        <v>101</v>
      </c>
      <c r="C14" s="712">
        <v>0</v>
      </c>
      <c r="D14" s="714"/>
      <c r="E14" s="137"/>
      <c r="F14" t="s">
        <v>221</v>
      </c>
      <c r="H14" s="122" t="s">
        <v>76</v>
      </c>
      <c r="I14" s="134">
        <v>7.7059999999999995</v>
      </c>
      <c r="J14" s="14">
        <f>E41</f>
        <v>7.7059999999999995</v>
      </c>
    </row>
    <row r="15" spans="1:10" x14ac:dyDescent="0.2">
      <c r="A15" s="710" t="s">
        <v>108</v>
      </c>
      <c r="B15" s="711" t="s">
        <v>109</v>
      </c>
      <c r="C15" s="712">
        <v>4.1900000000000004</v>
      </c>
      <c r="D15" s="714"/>
      <c r="E15" s="137"/>
      <c r="H15" s="122" t="s">
        <v>77</v>
      </c>
      <c r="I15" s="134">
        <v>0</v>
      </c>
    </row>
    <row r="16" spans="1:10" x14ac:dyDescent="0.2">
      <c r="A16" s="710" t="s">
        <v>110</v>
      </c>
      <c r="B16" s="711" t="s">
        <v>111</v>
      </c>
      <c r="C16" s="712"/>
      <c r="D16" s="714">
        <v>1.3680000000000001</v>
      </c>
      <c r="E16" s="137"/>
      <c r="G16" s="14"/>
      <c r="H16" s="122" t="s">
        <v>78</v>
      </c>
      <c r="I16" s="134">
        <v>27.247999999999998</v>
      </c>
      <c r="J16" s="14">
        <f>E8</f>
        <v>27.247999999999998</v>
      </c>
    </row>
    <row r="17" spans="1:10" x14ac:dyDescent="0.2">
      <c r="A17" s="710" t="s">
        <v>112</v>
      </c>
      <c r="B17" s="711" t="s">
        <v>113</v>
      </c>
      <c r="C17" s="4">
        <v>1.1000000000000001</v>
      </c>
      <c r="D17" s="5"/>
      <c r="E17" s="137"/>
      <c r="H17" s="122" t="s">
        <v>79</v>
      </c>
      <c r="I17" s="134">
        <v>9.5500000000000007</v>
      </c>
      <c r="J17" s="14">
        <f>E74</f>
        <v>9.5500000000000007</v>
      </c>
    </row>
    <row r="18" spans="1:10" x14ac:dyDescent="0.2">
      <c r="A18" s="710" t="s">
        <v>302</v>
      </c>
      <c r="B18" s="711" t="s">
        <v>115</v>
      </c>
      <c r="C18" s="4">
        <v>8.6999999999999993</v>
      </c>
      <c r="D18" s="5"/>
      <c r="E18" s="137"/>
      <c r="H18" s="122" t="s">
        <v>80</v>
      </c>
      <c r="I18" s="134">
        <v>2</v>
      </c>
      <c r="J18" s="14">
        <f>E78</f>
        <v>2</v>
      </c>
    </row>
    <row r="19" spans="1:10" ht="13.5" thickBot="1" x14ac:dyDescent="0.25">
      <c r="A19" s="710" t="s">
        <v>116</v>
      </c>
      <c r="B19" s="711" t="s">
        <v>117</v>
      </c>
      <c r="C19" s="4">
        <v>0.6</v>
      </c>
      <c r="D19" s="5"/>
      <c r="E19" s="137"/>
      <c r="H19" s="126" t="s">
        <v>81</v>
      </c>
      <c r="I19" s="135">
        <v>0</v>
      </c>
    </row>
    <row r="20" spans="1:10" x14ac:dyDescent="0.2">
      <c r="A20" s="710" t="s">
        <v>118</v>
      </c>
      <c r="B20" s="711" t="s">
        <v>119</v>
      </c>
      <c r="C20" s="4">
        <v>0.6</v>
      </c>
      <c r="D20" s="5"/>
      <c r="E20" s="137"/>
    </row>
    <row r="21" spans="1:10" x14ac:dyDescent="0.2">
      <c r="A21" s="710" t="s">
        <v>120</v>
      </c>
      <c r="B21" s="711" t="s">
        <v>121</v>
      </c>
      <c r="C21" s="4">
        <v>0.5</v>
      </c>
      <c r="D21" s="5"/>
      <c r="E21" s="137"/>
      <c r="F21" s="14" t="s">
        <v>221</v>
      </c>
    </row>
    <row r="22" spans="1:10" ht="25.5" x14ac:dyDescent="0.2">
      <c r="A22" s="710" t="s">
        <v>122</v>
      </c>
      <c r="B22" s="711" t="s">
        <v>89</v>
      </c>
      <c r="C22" s="4">
        <v>7.85</v>
      </c>
      <c r="D22" s="5"/>
      <c r="E22" s="137"/>
    </row>
    <row r="23" spans="1:10" x14ac:dyDescent="0.2">
      <c r="A23" s="715" t="s">
        <v>128</v>
      </c>
      <c r="B23" s="716" t="s">
        <v>310</v>
      </c>
      <c r="C23" s="16"/>
      <c r="D23" s="37">
        <v>0.8</v>
      </c>
      <c r="E23" s="137"/>
    </row>
    <row r="24" spans="1:10" x14ac:dyDescent="0.2">
      <c r="A24" s="1" t="s">
        <v>277</v>
      </c>
      <c r="B24" s="6" t="s">
        <v>221</v>
      </c>
      <c r="C24" s="2">
        <f>SUM(C25)</f>
        <v>0</v>
      </c>
      <c r="D24" s="7"/>
      <c r="E24" s="676">
        <f>C24+D24</f>
        <v>0</v>
      </c>
    </row>
    <row r="25" spans="1:10" ht="25.5" x14ac:dyDescent="0.2">
      <c r="A25" s="717" t="s">
        <v>311</v>
      </c>
      <c r="B25" s="718" t="s">
        <v>89</v>
      </c>
      <c r="C25" s="9">
        <v>0</v>
      </c>
      <c r="D25" s="42"/>
      <c r="E25" s="137"/>
    </row>
    <row r="26" spans="1:10" x14ac:dyDescent="0.2">
      <c r="A26" s="1" t="s">
        <v>258</v>
      </c>
      <c r="B26" s="6" t="s">
        <v>221</v>
      </c>
      <c r="C26" s="2">
        <f>SUM(C27:C38)</f>
        <v>12.599000000000002</v>
      </c>
      <c r="D26" s="7">
        <f>SUM(D27:D38)</f>
        <v>0</v>
      </c>
      <c r="E26" s="676">
        <f>C26+D26</f>
        <v>12.599000000000002</v>
      </c>
    </row>
    <row r="27" spans="1:10" ht="25.5" x14ac:dyDescent="0.2">
      <c r="A27" s="719" t="s">
        <v>91</v>
      </c>
      <c r="B27" s="718" t="s">
        <v>89</v>
      </c>
      <c r="C27" s="720">
        <v>2</v>
      </c>
      <c r="D27" s="38"/>
      <c r="E27" s="137"/>
    </row>
    <row r="28" spans="1:10" x14ac:dyDescent="0.2">
      <c r="A28" s="710" t="s">
        <v>312</v>
      </c>
      <c r="B28" s="718" t="s">
        <v>101</v>
      </c>
      <c r="C28" s="4">
        <v>1.8919999999999999</v>
      </c>
      <c r="D28" s="5"/>
      <c r="E28" s="137"/>
    </row>
    <row r="29" spans="1:10" ht="25.5" x14ac:dyDescent="0.2">
      <c r="A29" s="710" t="s">
        <v>93</v>
      </c>
      <c r="B29" s="718" t="s">
        <v>94</v>
      </c>
      <c r="C29" s="4">
        <v>0.1</v>
      </c>
      <c r="D29" s="5"/>
      <c r="E29" s="137"/>
    </row>
    <row r="30" spans="1:10" ht="25.5" x14ac:dyDescent="0.2">
      <c r="A30" s="710" t="s">
        <v>313</v>
      </c>
      <c r="B30" s="718" t="s">
        <v>314</v>
      </c>
      <c r="C30" s="4">
        <v>3</v>
      </c>
      <c r="D30" s="5"/>
      <c r="E30" s="137"/>
    </row>
    <row r="31" spans="1:10" x14ac:dyDescent="0.2">
      <c r="A31" s="710" t="s">
        <v>315</v>
      </c>
      <c r="B31" s="721" t="s">
        <v>96</v>
      </c>
      <c r="C31" s="722">
        <v>0.93400000000000005</v>
      </c>
      <c r="D31" s="5"/>
      <c r="E31" s="137"/>
    </row>
    <row r="32" spans="1:10" x14ac:dyDescent="0.2">
      <c r="A32" s="710" t="s">
        <v>316</v>
      </c>
      <c r="B32" s="721" t="s">
        <v>96</v>
      </c>
      <c r="C32" s="722">
        <v>2.3359999999999999</v>
      </c>
      <c r="D32" s="5"/>
      <c r="E32" s="137"/>
    </row>
    <row r="33" spans="1:6" ht="25.5" x14ac:dyDescent="0.2">
      <c r="A33" s="710" t="s">
        <v>97</v>
      </c>
      <c r="B33" s="721" t="s">
        <v>96</v>
      </c>
      <c r="C33" s="722">
        <v>0.93500000000000005</v>
      </c>
      <c r="D33" s="5"/>
      <c r="E33" s="137"/>
    </row>
    <row r="34" spans="1:6" ht="25.5" x14ac:dyDescent="0.2">
      <c r="A34" s="710" t="s">
        <v>317</v>
      </c>
      <c r="B34" s="721" t="s">
        <v>96</v>
      </c>
      <c r="C34" s="722">
        <v>0</v>
      </c>
      <c r="D34" s="5"/>
      <c r="E34" s="137"/>
    </row>
    <row r="35" spans="1:6" x14ac:dyDescent="0.2">
      <c r="A35" s="683" t="s">
        <v>318</v>
      </c>
      <c r="B35" s="721" t="s">
        <v>96</v>
      </c>
      <c r="C35" s="722">
        <v>0</v>
      </c>
      <c r="D35" s="5"/>
      <c r="E35" s="137"/>
    </row>
    <row r="36" spans="1:6" x14ac:dyDescent="0.2">
      <c r="A36" s="683" t="s">
        <v>319</v>
      </c>
      <c r="B36" s="721" t="s">
        <v>96</v>
      </c>
      <c r="C36" s="722">
        <v>0</v>
      </c>
      <c r="D36" s="5"/>
      <c r="E36" s="137"/>
    </row>
    <row r="37" spans="1:6" ht="25.5" x14ac:dyDescent="0.2">
      <c r="A37" s="683" t="s">
        <v>98</v>
      </c>
      <c r="B37" s="721" t="s">
        <v>96</v>
      </c>
      <c r="C37" s="722">
        <v>0.46700000000000003</v>
      </c>
      <c r="D37" s="5"/>
      <c r="E37" s="137"/>
    </row>
    <row r="38" spans="1:6" x14ac:dyDescent="0.2">
      <c r="A38" s="715" t="s">
        <v>320</v>
      </c>
      <c r="B38" s="723" t="s">
        <v>96</v>
      </c>
      <c r="C38" s="9">
        <v>0.93500000000000005</v>
      </c>
      <c r="D38" s="37"/>
      <c r="E38" s="137"/>
      <c r="F38" s="14" t="s">
        <v>221</v>
      </c>
    </row>
    <row r="39" spans="1:6" x14ac:dyDescent="0.2">
      <c r="A39" s="1" t="s">
        <v>321</v>
      </c>
      <c r="B39" s="6" t="s">
        <v>221</v>
      </c>
      <c r="C39" s="2">
        <f>SUM(C40)</f>
        <v>0</v>
      </c>
      <c r="D39" s="3"/>
      <c r="E39" s="676">
        <f>C39+D39</f>
        <v>0</v>
      </c>
    </row>
    <row r="40" spans="1:6" ht="25.5" x14ac:dyDescent="0.2">
      <c r="A40" s="10" t="s">
        <v>322</v>
      </c>
      <c r="B40" s="718" t="s">
        <v>89</v>
      </c>
      <c r="C40" s="712"/>
      <c r="D40" s="5"/>
      <c r="E40" s="137"/>
    </row>
    <row r="41" spans="1:6" x14ac:dyDescent="0.2">
      <c r="A41" s="1" t="s">
        <v>259</v>
      </c>
      <c r="B41" s="6"/>
      <c r="C41" s="2">
        <f>SUM(C42:C49)</f>
        <v>5</v>
      </c>
      <c r="D41" s="7">
        <f>SUM(D42:D48)</f>
        <v>2.706</v>
      </c>
      <c r="E41" s="676">
        <f>C41+D41</f>
        <v>7.7059999999999995</v>
      </c>
    </row>
    <row r="42" spans="1:6" x14ac:dyDescent="0.2">
      <c r="A42" s="724" t="s">
        <v>145</v>
      </c>
      <c r="B42" s="709" t="s">
        <v>101</v>
      </c>
      <c r="C42" s="725"/>
      <c r="D42" s="726">
        <v>1.35</v>
      </c>
      <c r="E42" s="676" t="s">
        <v>221</v>
      </c>
    </row>
    <row r="43" spans="1:6" x14ac:dyDescent="0.2">
      <c r="A43" s="727" t="s">
        <v>146</v>
      </c>
      <c r="B43" s="711" t="s">
        <v>101</v>
      </c>
      <c r="C43" s="728"/>
      <c r="D43" s="729">
        <v>0.35599999999999998</v>
      </c>
      <c r="E43" s="137"/>
    </row>
    <row r="44" spans="1:6" x14ac:dyDescent="0.2">
      <c r="A44" s="727" t="s">
        <v>146</v>
      </c>
      <c r="B44" s="711" t="s">
        <v>147</v>
      </c>
      <c r="C44" s="728"/>
      <c r="D44" s="729">
        <v>0.5</v>
      </c>
      <c r="E44" s="137"/>
    </row>
    <row r="45" spans="1:6" x14ac:dyDescent="0.2">
      <c r="A45" s="727" t="s">
        <v>148</v>
      </c>
      <c r="B45" s="711" t="s">
        <v>101</v>
      </c>
      <c r="C45" s="728"/>
      <c r="D45" s="729">
        <v>0</v>
      </c>
      <c r="E45" s="137"/>
    </row>
    <row r="46" spans="1:6" x14ac:dyDescent="0.2">
      <c r="A46" s="727" t="s">
        <v>148</v>
      </c>
      <c r="B46" s="711" t="s">
        <v>149</v>
      </c>
      <c r="C46" s="728"/>
      <c r="D46" s="729">
        <v>0.5</v>
      </c>
      <c r="E46" s="137"/>
    </row>
    <row r="47" spans="1:6" ht="25.5" x14ac:dyDescent="0.2">
      <c r="A47" s="710" t="s">
        <v>323</v>
      </c>
      <c r="B47" s="718" t="s">
        <v>89</v>
      </c>
      <c r="C47" s="8">
        <v>0</v>
      </c>
      <c r="D47" s="36"/>
      <c r="E47" s="137"/>
    </row>
    <row r="48" spans="1:6" ht="25.5" x14ac:dyDescent="0.2">
      <c r="A48" s="730" t="s">
        <v>150</v>
      </c>
      <c r="B48" s="718" t="s">
        <v>89</v>
      </c>
      <c r="C48" s="712">
        <v>4.25</v>
      </c>
      <c r="D48" s="714"/>
      <c r="E48" s="137"/>
      <c r="F48" s="14" t="s">
        <v>221</v>
      </c>
    </row>
    <row r="49" spans="1:6" ht="25.5" x14ac:dyDescent="0.2">
      <c r="A49" s="731" t="s">
        <v>151</v>
      </c>
      <c r="B49" s="732" t="s">
        <v>89</v>
      </c>
      <c r="C49" s="733">
        <v>0.75</v>
      </c>
      <c r="D49" s="734"/>
      <c r="E49" s="137"/>
      <c r="F49" s="14"/>
    </row>
    <row r="50" spans="1:6" x14ac:dyDescent="0.2">
      <c r="A50" s="1" t="s">
        <v>324</v>
      </c>
      <c r="B50" s="6"/>
      <c r="C50" s="2">
        <f>SUM(C51:C58)</f>
        <v>4.5</v>
      </c>
      <c r="D50" s="3"/>
      <c r="E50" s="676">
        <f>C50+D50</f>
        <v>4.5</v>
      </c>
    </row>
    <row r="51" spans="1:6" x14ac:dyDescent="0.2">
      <c r="A51" s="708" t="s">
        <v>325</v>
      </c>
      <c r="B51" s="735" t="s">
        <v>101</v>
      </c>
      <c r="C51" s="11">
        <v>0.45</v>
      </c>
      <c r="D51" s="38"/>
      <c r="E51" s="137"/>
    </row>
    <row r="52" spans="1:6" x14ac:dyDescent="0.2">
      <c r="A52" s="710" t="s">
        <v>326</v>
      </c>
      <c r="B52" s="718" t="s">
        <v>349</v>
      </c>
      <c r="C52" s="712">
        <v>0</v>
      </c>
      <c r="D52" s="5"/>
      <c r="E52" s="137"/>
    </row>
    <row r="53" spans="1:6" ht="25.5" x14ac:dyDescent="0.2">
      <c r="A53" s="710" t="s">
        <v>328</v>
      </c>
      <c r="B53" s="718" t="s">
        <v>89</v>
      </c>
      <c r="C53" s="4">
        <v>0.308</v>
      </c>
      <c r="D53" s="5"/>
      <c r="E53" s="137"/>
    </row>
    <row r="54" spans="1:6" ht="25.5" x14ac:dyDescent="0.2">
      <c r="A54" s="710" t="s">
        <v>329</v>
      </c>
      <c r="B54" s="718" t="s">
        <v>89</v>
      </c>
      <c r="C54" s="4">
        <v>0.877</v>
      </c>
      <c r="D54" s="5"/>
      <c r="E54" s="137"/>
    </row>
    <row r="55" spans="1:6" ht="25.5" x14ac:dyDescent="0.2">
      <c r="A55" s="710" t="s">
        <v>330</v>
      </c>
      <c r="B55" s="718" t="s">
        <v>89</v>
      </c>
      <c r="C55" s="4">
        <v>0.60699999999999998</v>
      </c>
      <c r="D55" s="5"/>
      <c r="E55" s="137"/>
    </row>
    <row r="56" spans="1:6" ht="25.5" x14ac:dyDescent="0.2">
      <c r="A56" s="710" t="s">
        <v>331</v>
      </c>
      <c r="B56" s="718" t="s">
        <v>89</v>
      </c>
      <c r="C56" s="4">
        <v>0.90900000000000003</v>
      </c>
      <c r="D56" s="5"/>
      <c r="E56" s="137"/>
    </row>
    <row r="57" spans="1:6" ht="25.5" x14ac:dyDescent="0.2">
      <c r="A57" s="710" t="s">
        <v>332</v>
      </c>
      <c r="B57" s="718" t="s">
        <v>89</v>
      </c>
      <c r="C57" s="4">
        <v>0</v>
      </c>
      <c r="D57" s="5"/>
      <c r="E57" s="137"/>
    </row>
    <row r="58" spans="1:6" ht="25.5" x14ac:dyDescent="0.2">
      <c r="A58" s="715" t="s">
        <v>333</v>
      </c>
      <c r="B58" s="732" t="s">
        <v>89</v>
      </c>
      <c r="C58" s="16">
        <v>1.349</v>
      </c>
      <c r="D58" s="37"/>
      <c r="E58" s="137"/>
    </row>
    <row r="59" spans="1:6" x14ac:dyDescent="0.2">
      <c r="A59" s="1" t="s">
        <v>334</v>
      </c>
      <c r="B59" s="6"/>
      <c r="C59" s="2">
        <f>SUM(C60:C73)</f>
        <v>6.3610000000000007</v>
      </c>
      <c r="D59" s="7"/>
      <c r="E59" s="676">
        <f>C59+D59</f>
        <v>6.3610000000000007</v>
      </c>
    </row>
    <row r="60" spans="1:6" ht="25.5" x14ac:dyDescent="0.2">
      <c r="A60" s="736" t="s">
        <v>335</v>
      </c>
      <c r="B60" s="735" t="s">
        <v>89</v>
      </c>
      <c r="C60" s="11">
        <v>0</v>
      </c>
      <c r="D60" s="46"/>
      <c r="E60" s="137"/>
    </row>
    <row r="61" spans="1:6" x14ac:dyDescent="0.2">
      <c r="A61" s="737" t="s">
        <v>130</v>
      </c>
      <c r="B61" s="718" t="s">
        <v>101</v>
      </c>
      <c r="C61" s="8">
        <v>2.0110000000000001</v>
      </c>
      <c r="D61" s="36"/>
      <c r="E61" s="137"/>
    </row>
    <row r="62" spans="1:6" x14ac:dyDescent="0.2">
      <c r="A62" s="737" t="s">
        <v>130</v>
      </c>
      <c r="B62" s="718" t="s">
        <v>336</v>
      </c>
      <c r="C62" s="8">
        <v>0.25</v>
      </c>
      <c r="D62" s="36"/>
      <c r="E62" s="137"/>
    </row>
    <row r="63" spans="1:6" x14ac:dyDescent="0.2">
      <c r="A63" s="737" t="s">
        <v>335</v>
      </c>
      <c r="B63" s="718" t="s">
        <v>336</v>
      </c>
      <c r="C63" s="8">
        <v>0</v>
      </c>
      <c r="D63" s="36"/>
      <c r="E63" s="137"/>
    </row>
    <row r="64" spans="1:6" x14ac:dyDescent="0.2">
      <c r="A64" s="737" t="s">
        <v>337</v>
      </c>
      <c r="B64" s="718" t="s">
        <v>101</v>
      </c>
      <c r="C64" s="8">
        <v>0</v>
      </c>
      <c r="D64" s="36"/>
      <c r="E64" s="137"/>
    </row>
    <row r="65" spans="1:5" ht="25.5" x14ac:dyDescent="0.2">
      <c r="A65" s="737" t="s">
        <v>338</v>
      </c>
      <c r="B65" s="718" t="s">
        <v>89</v>
      </c>
      <c r="C65" s="8">
        <v>0</v>
      </c>
      <c r="D65" s="36"/>
      <c r="E65" s="137"/>
    </row>
    <row r="66" spans="1:5" ht="25.5" x14ac:dyDescent="0.2">
      <c r="A66" s="737" t="s">
        <v>339</v>
      </c>
      <c r="B66" s="718" t="s">
        <v>89</v>
      </c>
      <c r="C66" s="8">
        <v>0</v>
      </c>
      <c r="D66" s="36"/>
      <c r="E66" s="137"/>
    </row>
    <row r="67" spans="1:5" ht="25.5" x14ac:dyDescent="0.2">
      <c r="A67" s="737" t="s">
        <v>105</v>
      </c>
      <c r="B67" s="718" t="s">
        <v>89</v>
      </c>
      <c r="C67" s="8">
        <v>1.5</v>
      </c>
      <c r="D67" s="36"/>
      <c r="E67" s="137"/>
    </row>
    <row r="68" spans="1:5" ht="25.5" x14ac:dyDescent="0.2">
      <c r="A68" s="737" t="s">
        <v>132</v>
      </c>
      <c r="B68" s="718" t="s">
        <v>89</v>
      </c>
      <c r="C68" s="8">
        <v>1.6</v>
      </c>
      <c r="D68" s="36"/>
      <c r="E68" s="137"/>
    </row>
    <row r="69" spans="1:5" ht="25.5" x14ac:dyDescent="0.2">
      <c r="A69" s="737" t="s">
        <v>340</v>
      </c>
      <c r="B69" s="718" t="s">
        <v>89</v>
      </c>
      <c r="C69" s="8">
        <v>0</v>
      </c>
      <c r="D69" s="36"/>
      <c r="E69" s="137"/>
    </row>
    <row r="70" spans="1:5" ht="25.5" x14ac:dyDescent="0.2">
      <c r="A70" s="737" t="s">
        <v>341</v>
      </c>
      <c r="B70" s="718" t="s">
        <v>89</v>
      </c>
      <c r="C70" s="8">
        <v>0.25</v>
      </c>
      <c r="D70" s="36"/>
      <c r="E70" s="137"/>
    </row>
    <row r="71" spans="1:5" ht="25.5" x14ac:dyDescent="0.2">
      <c r="A71" s="710" t="s">
        <v>133</v>
      </c>
      <c r="B71" s="718" t="s">
        <v>89</v>
      </c>
      <c r="C71" s="8">
        <v>0.25</v>
      </c>
      <c r="D71" s="36"/>
      <c r="E71" s="137"/>
    </row>
    <row r="72" spans="1:5" x14ac:dyDescent="0.2">
      <c r="A72" s="710" t="s">
        <v>342</v>
      </c>
      <c r="B72" s="718" t="s">
        <v>101</v>
      </c>
      <c r="C72" s="8">
        <v>0</v>
      </c>
      <c r="D72" s="36"/>
      <c r="E72" s="137"/>
    </row>
    <row r="73" spans="1:5" ht="25.5" x14ac:dyDescent="0.2">
      <c r="A73" s="715" t="s">
        <v>343</v>
      </c>
      <c r="B73" s="732" t="s">
        <v>89</v>
      </c>
      <c r="C73" s="16">
        <v>0.5</v>
      </c>
      <c r="D73" s="42"/>
      <c r="E73" s="137"/>
    </row>
    <row r="74" spans="1:5" x14ac:dyDescent="0.2">
      <c r="A74" s="1" t="s">
        <v>218</v>
      </c>
      <c r="B74" s="6"/>
      <c r="C74" s="2">
        <f>SUM(C75:C77)</f>
        <v>9.5500000000000007</v>
      </c>
      <c r="D74" s="7"/>
      <c r="E74" s="676">
        <f>C74+D74</f>
        <v>9.5500000000000007</v>
      </c>
    </row>
    <row r="75" spans="1:5" x14ac:dyDescent="0.2">
      <c r="A75" s="708" t="s">
        <v>142</v>
      </c>
      <c r="B75" s="735" t="s">
        <v>101</v>
      </c>
      <c r="C75" s="11">
        <v>4</v>
      </c>
      <c r="D75" s="35"/>
      <c r="E75" s="137"/>
    </row>
    <row r="76" spans="1:5" x14ac:dyDescent="0.2">
      <c r="A76" s="710" t="s">
        <v>344</v>
      </c>
      <c r="B76" s="718" t="s">
        <v>101</v>
      </c>
      <c r="C76" s="8">
        <v>2.5499999999999998</v>
      </c>
      <c r="D76" s="5"/>
      <c r="E76" s="137"/>
    </row>
    <row r="77" spans="1:5" ht="25.5" x14ac:dyDescent="0.2">
      <c r="A77" s="717" t="s">
        <v>345</v>
      </c>
      <c r="B77" s="732" t="s">
        <v>89</v>
      </c>
      <c r="C77" s="9">
        <v>3</v>
      </c>
      <c r="D77" s="37"/>
      <c r="E77" s="137"/>
    </row>
    <row r="78" spans="1:5" x14ac:dyDescent="0.2">
      <c r="A78" s="1" t="s">
        <v>273</v>
      </c>
      <c r="B78" s="6"/>
      <c r="C78" s="2">
        <f>SUM(C79)</f>
        <v>2</v>
      </c>
      <c r="D78" s="7"/>
      <c r="E78" s="676">
        <f>C78+D78</f>
        <v>2</v>
      </c>
    </row>
    <row r="79" spans="1:5" ht="25.5" x14ac:dyDescent="0.2">
      <c r="A79" s="717" t="s">
        <v>88</v>
      </c>
      <c r="B79" s="718" t="s">
        <v>89</v>
      </c>
      <c r="C79" s="9">
        <v>2</v>
      </c>
      <c r="D79" s="42"/>
      <c r="E79" s="137"/>
    </row>
    <row r="80" spans="1:5" ht="16.5" thickBot="1" x14ac:dyDescent="0.25">
      <c r="A80" s="12" t="s">
        <v>155</v>
      </c>
      <c r="B80" s="13"/>
      <c r="C80" s="25">
        <f>SUM(C8,C24,C26,C39,C41,C50,C59,C74,C78)</f>
        <v>63.55</v>
      </c>
      <c r="D80" s="26">
        <f>SUM(D8,D24,D26,D39,D41,D50,D59,D74,D78)</f>
        <v>6.4139999999999997</v>
      </c>
      <c r="E80" s="676">
        <f>C80+D80</f>
        <v>69.963999999999999</v>
      </c>
    </row>
    <row r="81" spans="1:4" ht="15.75" thickTop="1" thickBot="1" x14ac:dyDescent="0.25">
      <c r="A81" s="39" t="s">
        <v>350</v>
      </c>
      <c r="B81" s="40"/>
      <c r="C81" s="47"/>
      <c r="D81" s="738"/>
    </row>
  </sheetData>
  <mergeCells count="5">
    <mergeCell ref="A5:D5"/>
    <mergeCell ref="A6:A7"/>
    <mergeCell ref="B6:B7"/>
    <mergeCell ref="C6:D6"/>
    <mergeCell ref="A2:C2"/>
  </mergeCells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F120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0" t="s">
        <v>351</v>
      </c>
      <c r="C2" s="931"/>
      <c r="D2" s="931"/>
      <c r="E2" s="932"/>
    </row>
    <row r="3" spans="2:6" ht="15" x14ac:dyDescent="0.2">
      <c r="B3" s="948" t="s">
        <v>21</v>
      </c>
      <c r="C3" s="949"/>
      <c r="D3" s="949"/>
      <c r="E3" s="950"/>
    </row>
    <row r="4" spans="2:6" x14ac:dyDescent="0.2">
      <c r="B4" s="918" t="s">
        <v>213</v>
      </c>
      <c r="C4" s="946" t="s">
        <v>214</v>
      </c>
      <c r="D4" s="944" t="s">
        <v>215</v>
      </c>
      <c r="E4" s="945"/>
    </row>
    <row r="5" spans="2:6" x14ac:dyDescent="0.2">
      <c r="B5" s="919"/>
      <c r="C5" s="947"/>
      <c r="D5" s="326" t="s">
        <v>216</v>
      </c>
      <c r="E5" s="325" t="s">
        <v>217</v>
      </c>
    </row>
    <row r="6" spans="2:6" x14ac:dyDescent="0.2">
      <c r="B6" s="160" t="s">
        <v>253</v>
      </c>
      <c r="C6" s="170"/>
      <c r="D6" s="327">
        <f>SUM(D7:D50)</f>
        <v>0.6</v>
      </c>
      <c r="E6" s="186">
        <f>SUM(E7:E50)</f>
        <v>28.732364</v>
      </c>
    </row>
    <row r="7" spans="2:6" s="216" customFormat="1" x14ac:dyDescent="0.2">
      <c r="B7" s="217" t="s">
        <v>352</v>
      </c>
      <c r="C7" s="277"/>
      <c r="D7" s="328"/>
      <c r="E7" s="278"/>
    </row>
    <row r="8" spans="2:6" s="216" customFormat="1" x14ac:dyDescent="0.2">
      <c r="B8" s="217" t="s">
        <v>353</v>
      </c>
      <c r="C8" s="279"/>
      <c r="D8" s="329"/>
      <c r="E8" s="252"/>
    </row>
    <row r="9" spans="2:6" s="216" customFormat="1" x14ac:dyDescent="0.2">
      <c r="B9" s="217" t="s">
        <v>354</v>
      </c>
      <c r="C9" s="279"/>
      <c r="D9" s="336">
        <v>0.6</v>
      </c>
      <c r="E9" s="300"/>
      <c r="F9" s="217"/>
    </row>
    <row r="10" spans="2:6" s="216" customFormat="1" x14ac:dyDescent="0.2">
      <c r="B10" s="217" t="s">
        <v>355</v>
      </c>
      <c r="C10" s="279"/>
      <c r="D10" s="329"/>
      <c r="E10" s="252"/>
    </row>
    <row r="11" spans="2:6" s="216" customFormat="1" x14ac:dyDescent="0.2">
      <c r="B11" s="217" t="s">
        <v>356</v>
      </c>
      <c r="C11" s="280"/>
      <c r="D11" s="329"/>
      <c r="E11" s="252"/>
    </row>
    <row r="12" spans="2:6" s="216" customFormat="1" x14ac:dyDescent="0.2">
      <c r="B12" s="217" t="s">
        <v>357</v>
      </c>
      <c r="C12" s="279"/>
      <c r="D12" s="329"/>
      <c r="E12" s="252"/>
    </row>
    <row r="13" spans="2:6" s="216" customFormat="1" x14ac:dyDescent="0.2">
      <c r="B13" s="217" t="s">
        <v>358</v>
      </c>
      <c r="C13" s="280"/>
      <c r="D13" s="329"/>
      <c r="E13" s="252"/>
    </row>
    <row r="14" spans="2:6" s="216" customFormat="1" x14ac:dyDescent="0.2">
      <c r="B14" s="217" t="s">
        <v>359</v>
      </c>
      <c r="C14" s="279"/>
      <c r="D14" s="329"/>
      <c r="E14" s="252"/>
    </row>
    <row r="15" spans="2:6" s="216" customFormat="1" x14ac:dyDescent="0.2">
      <c r="B15" s="217" t="s">
        <v>360</v>
      </c>
      <c r="C15" s="279"/>
      <c r="D15" s="329"/>
      <c r="E15" s="252"/>
    </row>
    <row r="16" spans="2:6" s="216" customFormat="1" x14ac:dyDescent="0.2">
      <c r="B16" s="217" t="s">
        <v>361</v>
      </c>
      <c r="C16" s="279"/>
      <c r="D16" s="329"/>
      <c r="E16" s="252"/>
    </row>
    <row r="17" spans="2:5" s="216" customFormat="1" x14ac:dyDescent="0.2">
      <c r="B17" s="217" t="s">
        <v>362</v>
      </c>
      <c r="C17" s="279"/>
      <c r="D17" s="329"/>
      <c r="E17" s="252"/>
    </row>
    <row r="18" spans="2:5" s="216" customFormat="1" x14ac:dyDescent="0.2">
      <c r="B18" s="217" t="s">
        <v>363</v>
      </c>
      <c r="C18" s="279"/>
      <c r="D18" s="330"/>
      <c r="E18" s="281">
        <v>0.99926999999999999</v>
      </c>
    </row>
    <row r="19" spans="2:5" s="216" customFormat="1" x14ac:dyDescent="0.2">
      <c r="B19" s="217" t="s">
        <v>364</v>
      </c>
      <c r="C19" s="279"/>
      <c r="D19" s="330"/>
      <c r="E19" s="281">
        <v>0</v>
      </c>
    </row>
    <row r="20" spans="2:5" s="216" customFormat="1" x14ac:dyDescent="0.2">
      <c r="B20" s="217" t="s">
        <v>365</v>
      </c>
      <c r="C20" s="279"/>
      <c r="D20" s="329"/>
      <c r="E20" s="252"/>
    </row>
    <row r="21" spans="2:5" s="216" customFormat="1" x14ac:dyDescent="0.2">
      <c r="B21" s="217" t="s">
        <v>366</v>
      </c>
      <c r="C21" s="279"/>
      <c r="D21" s="330"/>
      <c r="E21" s="252">
        <v>17.214216</v>
      </c>
    </row>
    <row r="22" spans="2:5" s="216" customFormat="1" x14ac:dyDescent="0.2">
      <c r="B22" s="217" t="s">
        <v>367</v>
      </c>
      <c r="C22" s="279"/>
      <c r="D22" s="329"/>
      <c r="E22" s="252"/>
    </row>
    <row r="23" spans="2:5" s="216" customFormat="1" x14ac:dyDescent="0.2">
      <c r="B23" s="217" t="s">
        <v>368</v>
      </c>
      <c r="C23" s="279"/>
      <c r="D23" s="329"/>
      <c r="E23" s="252"/>
    </row>
    <row r="24" spans="2:5" s="216" customFormat="1" x14ac:dyDescent="0.2">
      <c r="B24" s="217" t="s">
        <v>369</v>
      </c>
      <c r="C24" s="279"/>
      <c r="D24" s="329"/>
      <c r="E24" s="252"/>
    </row>
    <row r="25" spans="2:5" s="216" customFormat="1" x14ac:dyDescent="0.2">
      <c r="B25" s="217" t="s">
        <v>370</v>
      </c>
      <c r="C25" s="279"/>
      <c r="D25" s="329"/>
      <c r="E25" s="252"/>
    </row>
    <row r="26" spans="2:5" s="216" customFormat="1" x14ac:dyDescent="0.2">
      <c r="B26" s="217" t="s">
        <v>371</v>
      </c>
      <c r="C26" s="279"/>
      <c r="D26" s="329"/>
      <c r="E26" s="252"/>
    </row>
    <row r="27" spans="2:5" s="216" customFormat="1" x14ac:dyDescent="0.2">
      <c r="B27" s="217" t="s">
        <v>372</v>
      </c>
      <c r="C27" s="279"/>
      <c r="D27" s="329"/>
      <c r="E27" s="252"/>
    </row>
    <row r="28" spans="2:5" s="216" customFormat="1" x14ac:dyDescent="0.2">
      <c r="B28" s="217" t="s">
        <v>373</v>
      </c>
      <c r="C28" s="279"/>
      <c r="D28" s="329"/>
      <c r="E28" s="252"/>
    </row>
    <row r="29" spans="2:5" s="216" customFormat="1" x14ac:dyDescent="0.2">
      <c r="B29" s="217" t="s">
        <v>374</v>
      </c>
      <c r="C29" s="279"/>
      <c r="D29" s="329"/>
      <c r="E29" s="252"/>
    </row>
    <row r="30" spans="2:5" s="216" customFormat="1" x14ac:dyDescent="0.2">
      <c r="B30" s="217" t="s">
        <v>375</v>
      </c>
      <c r="C30" s="279"/>
      <c r="D30" s="329"/>
      <c r="E30" s="252"/>
    </row>
    <row r="31" spans="2:5" s="216" customFormat="1" ht="25.5" x14ac:dyDescent="0.2">
      <c r="B31" s="293" t="s">
        <v>376</v>
      </c>
      <c r="C31" s="279"/>
      <c r="D31" s="329"/>
      <c r="E31" s="252"/>
    </row>
    <row r="32" spans="2:5" s="216" customFormat="1" x14ac:dyDescent="0.2">
      <c r="B32" s="293" t="s">
        <v>377</v>
      </c>
      <c r="C32" s="279"/>
      <c r="D32" s="329"/>
      <c r="E32" s="252">
        <v>2.7941959999999999</v>
      </c>
    </row>
    <row r="33" spans="2:5" s="216" customFormat="1" x14ac:dyDescent="0.2">
      <c r="B33" s="293" t="s">
        <v>378</v>
      </c>
      <c r="C33" s="279"/>
      <c r="D33" s="329"/>
      <c r="E33" s="252">
        <v>3.5419489999999998</v>
      </c>
    </row>
    <row r="34" spans="2:5" s="216" customFormat="1" x14ac:dyDescent="0.2">
      <c r="B34" s="293" t="s">
        <v>379</v>
      </c>
      <c r="C34" s="279"/>
      <c r="D34" s="329"/>
      <c r="E34" s="252">
        <v>3.559733</v>
      </c>
    </row>
    <row r="35" spans="2:5" s="216" customFormat="1" ht="25.5" x14ac:dyDescent="0.2">
      <c r="B35" s="293" t="s">
        <v>380</v>
      </c>
      <c r="C35" s="279"/>
      <c r="D35" s="329"/>
      <c r="E35" s="252">
        <v>0.53200000000000003</v>
      </c>
    </row>
    <row r="36" spans="2:5" s="216" customFormat="1" x14ac:dyDescent="0.2">
      <c r="B36" s="217" t="s">
        <v>381</v>
      </c>
      <c r="C36" s="279"/>
      <c r="D36" s="329" t="s">
        <v>221</v>
      </c>
      <c r="E36" s="252" t="s">
        <v>221</v>
      </c>
    </row>
    <row r="37" spans="2:5" s="216" customFormat="1" x14ac:dyDescent="0.2">
      <c r="B37" s="294" t="s">
        <v>382</v>
      </c>
      <c r="C37" s="279"/>
      <c r="D37" s="329" t="s">
        <v>221</v>
      </c>
      <c r="E37" s="252">
        <v>0</v>
      </c>
    </row>
    <row r="38" spans="2:5" s="216" customFormat="1" x14ac:dyDescent="0.2">
      <c r="B38" s="217" t="s">
        <v>383</v>
      </c>
      <c r="C38" s="279"/>
      <c r="D38" s="329"/>
      <c r="E38" s="252"/>
    </row>
    <row r="39" spans="2:5" s="216" customFormat="1" x14ac:dyDescent="0.2">
      <c r="B39" s="217" t="s">
        <v>384</v>
      </c>
      <c r="C39" s="279"/>
      <c r="D39" s="329"/>
      <c r="E39" s="252"/>
    </row>
    <row r="40" spans="2:5" s="216" customFormat="1" x14ac:dyDescent="0.2">
      <c r="B40" s="337" t="s">
        <v>385</v>
      </c>
      <c r="C40" s="279"/>
      <c r="D40" s="329"/>
      <c r="E40" s="252">
        <v>0</v>
      </c>
    </row>
    <row r="41" spans="2:5" s="216" customFormat="1" x14ac:dyDescent="0.2">
      <c r="B41" s="217" t="s">
        <v>386</v>
      </c>
      <c r="C41" s="279"/>
      <c r="D41" s="329"/>
      <c r="E41" s="252"/>
    </row>
    <row r="42" spans="2:5" s="216" customFormat="1" x14ac:dyDescent="0.2">
      <c r="B42" s="217" t="s">
        <v>387</v>
      </c>
      <c r="C42" s="279"/>
      <c r="D42" s="329"/>
      <c r="E42" s="252"/>
    </row>
    <row r="43" spans="2:5" s="216" customFormat="1" x14ac:dyDescent="0.2">
      <c r="B43" s="217" t="s">
        <v>388</v>
      </c>
      <c r="C43" s="279"/>
      <c r="D43" s="329"/>
      <c r="E43" s="252"/>
    </row>
    <row r="44" spans="2:5" s="216" customFormat="1" x14ac:dyDescent="0.2">
      <c r="B44" s="217" t="s">
        <v>389</v>
      </c>
      <c r="C44" s="279"/>
      <c r="D44" s="329"/>
      <c r="E44" s="252"/>
    </row>
    <row r="45" spans="2:5" s="216" customFormat="1" x14ac:dyDescent="0.2">
      <c r="B45" s="217" t="s">
        <v>390</v>
      </c>
      <c r="C45" s="279"/>
      <c r="D45" s="329"/>
      <c r="E45" s="282"/>
    </row>
    <row r="46" spans="2:5" s="216" customFormat="1" x14ac:dyDescent="0.2">
      <c r="B46" s="283" t="s">
        <v>391</v>
      </c>
      <c r="C46" s="279"/>
      <c r="D46" s="329"/>
      <c r="E46" s="252"/>
    </row>
    <row r="47" spans="2:5" s="216" customFormat="1" x14ac:dyDescent="0.2">
      <c r="B47" s="217" t="s">
        <v>392</v>
      </c>
      <c r="C47" s="280"/>
      <c r="D47" s="331"/>
      <c r="E47" s="284"/>
    </row>
    <row r="48" spans="2:5" s="216" customFormat="1" x14ac:dyDescent="0.2">
      <c r="B48" s="217" t="s">
        <v>393</v>
      </c>
      <c r="C48" s="280"/>
      <c r="D48" s="331"/>
      <c r="E48" s="284"/>
    </row>
    <row r="49" spans="2:5" s="216" customFormat="1" ht="25.5" x14ac:dyDescent="0.2">
      <c r="B49" s="293" t="s">
        <v>394</v>
      </c>
      <c r="C49" s="280"/>
      <c r="D49" s="331"/>
      <c r="E49" s="284">
        <v>0</v>
      </c>
    </row>
    <row r="50" spans="2:5" s="216" customFormat="1" x14ac:dyDescent="0.2">
      <c r="B50" s="338" t="s">
        <v>395</v>
      </c>
      <c r="C50" s="285"/>
      <c r="D50" s="332"/>
      <c r="E50" s="339">
        <v>9.0999999999999998E-2</v>
      </c>
    </row>
    <row r="51" spans="2:5" x14ac:dyDescent="0.2">
      <c r="B51" s="160" t="s">
        <v>396</v>
      </c>
      <c r="C51" s="184"/>
      <c r="D51" s="327">
        <f>SUM(D52:D53)</f>
        <v>0</v>
      </c>
      <c r="E51" s="186">
        <f>SUM(E52:E53)</f>
        <v>0</v>
      </c>
    </row>
    <row r="52" spans="2:5" s="216" customFormat="1" x14ac:dyDescent="0.2">
      <c r="B52" s="204" t="s">
        <v>397</v>
      </c>
      <c r="C52" s="286"/>
      <c r="D52" s="333"/>
      <c r="E52" s="287"/>
    </row>
    <row r="53" spans="2:5" s="216" customFormat="1" x14ac:dyDescent="0.2">
      <c r="B53" s="208" t="s">
        <v>398</v>
      </c>
      <c r="C53" s="285"/>
      <c r="D53" s="332"/>
      <c r="E53" s="339">
        <v>0</v>
      </c>
    </row>
    <row r="54" spans="2:5" x14ac:dyDescent="0.2">
      <c r="B54" s="160" t="s">
        <v>399</v>
      </c>
      <c r="C54" s="184"/>
      <c r="D54" s="327">
        <f>SUM(D55:D59)</f>
        <v>0</v>
      </c>
      <c r="E54" s="186">
        <f>SUM(E55:E59)</f>
        <v>4.4400000000000004</v>
      </c>
    </row>
    <row r="55" spans="2:5" s="216" customFormat="1" x14ac:dyDescent="0.2">
      <c r="B55" s="340" t="s">
        <v>400</v>
      </c>
      <c r="C55" s="288" t="s">
        <v>221</v>
      </c>
      <c r="D55" s="274"/>
      <c r="E55" s="284">
        <v>4.2</v>
      </c>
    </row>
    <row r="56" spans="2:5" s="216" customFormat="1" x14ac:dyDescent="0.2">
      <c r="B56" s="293" t="s">
        <v>401</v>
      </c>
      <c r="C56" s="288"/>
      <c r="D56" s="274"/>
      <c r="E56" s="284"/>
    </row>
    <row r="57" spans="2:5" s="216" customFormat="1" ht="25.5" x14ac:dyDescent="0.2">
      <c r="B57" s="293" t="s">
        <v>402</v>
      </c>
      <c r="C57" s="288" t="s">
        <v>221</v>
      </c>
      <c r="D57" s="274"/>
      <c r="E57" s="284"/>
    </row>
    <row r="58" spans="2:5" s="216" customFormat="1" x14ac:dyDescent="0.2">
      <c r="B58" s="293" t="s">
        <v>403</v>
      </c>
      <c r="C58" s="288"/>
      <c r="D58" s="274"/>
      <c r="E58" s="284"/>
    </row>
    <row r="59" spans="2:5" s="216" customFormat="1" ht="25.5" x14ac:dyDescent="0.2">
      <c r="B59" s="289" t="s">
        <v>404</v>
      </c>
      <c r="C59" s="290"/>
      <c r="D59" s="334" t="s">
        <v>221</v>
      </c>
      <c r="E59" s="339">
        <v>0.24</v>
      </c>
    </row>
    <row r="60" spans="2:5" x14ac:dyDescent="0.2">
      <c r="B60" s="178" t="s">
        <v>324</v>
      </c>
      <c r="C60" s="185"/>
      <c r="D60" s="335">
        <f>SUM(D61)</f>
        <v>0</v>
      </c>
      <c r="E60" s="187">
        <f>SUM(E61)</f>
        <v>0</v>
      </c>
    </row>
    <row r="61" spans="2:5" s="216" customFormat="1" x14ac:dyDescent="0.2">
      <c r="B61" s="217" t="s">
        <v>405</v>
      </c>
      <c r="C61" s="279" t="s">
        <v>221</v>
      </c>
      <c r="D61" s="274"/>
      <c r="E61" s="275"/>
    </row>
    <row r="62" spans="2:5" x14ac:dyDescent="0.2">
      <c r="B62" s="160" t="s">
        <v>261</v>
      </c>
      <c r="C62" s="184"/>
      <c r="D62" s="327">
        <f>SUM(D63)</f>
        <v>0</v>
      </c>
      <c r="E62" s="188">
        <f>SUM(E63)</f>
        <v>0</v>
      </c>
    </row>
    <row r="63" spans="2:5" s="216" customFormat="1" x14ac:dyDescent="0.2">
      <c r="B63" s="212" t="s">
        <v>406</v>
      </c>
      <c r="C63" s="279"/>
      <c r="D63" s="274"/>
      <c r="E63" s="284"/>
    </row>
    <row r="64" spans="2:5" x14ac:dyDescent="0.2">
      <c r="B64" s="160" t="s">
        <v>273</v>
      </c>
      <c r="C64" s="184"/>
      <c r="D64" s="327">
        <f>SUM(D65)</f>
        <v>0</v>
      </c>
      <c r="E64" s="188">
        <f>SUM(E65)</f>
        <v>0.29932399999999998</v>
      </c>
    </row>
    <row r="65" spans="2:5" s="216" customFormat="1" x14ac:dyDescent="0.2">
      <c r="B65" s="212" t="s">
        <v>407</v>
      </c>
      <c r="C65" s="279"/>
      <c r="D65" s="274" t="s">
        <v>221</v>
      </c>
      <c r="E65" s="284">
        <v>0.29932399999999998</v>
      </c>
    </row>
    <row r="66" spans="2:5" s="216" customFormat="1" ht="12.75" customHeight="1" x14ac:dyDescent="0.2">
      <c r="B66" s="208" t="s">
        <v>408</v>
      </c>
      <c r="C66" s="351"/>
      <c r="D66" s="334"/>
      <c r="E66" s="339">
        <v>0</v>
      </c>
    </row>
    <row r="67" spans="2:5" x14ac:dyDescent="0.2">
      <c r="B67" s="178" t="s">
        <v>409</v>
      </c>
      <c r="C67" s="185"/>
      <c r="D67" s="335">
        <f>SUM(D68:D102)</f>
        <v>0</v>
      </c>
      <c r="E67" s="350">
        <f>SUM(E68:E102)</f>
        <v>64.063719999999989</v>
      </c>
    </row>
    <row r="68" spans="2:5" s="216" customFormat="1" x14ac:dyDescent="0.2">
      <c r="B68" s="349" t="s">
        <v>410</v>
      </c>
      <c r="C68" s="279"/>
      <c r="D68" s="274" t="s">
        <v>221</v>
      </c>
      <c r="E68" s="284">
        <v>1.2430000000000001</v>
      </c>
    </row>
    <row r="69" spans="2:5" s="216" customFormat="1" x14ac:dyDescent="0.2">
      <c r="B69" s="342" t="s">
        <v>411</v>
      </c>
      <c r="C69" s="279"/>
      <c r="D69" s="274"/>
      <c r="E69" s="284">
        <v>1.04</v>
      </c>
    </row>
    <row r="70" spans="2:5" s="216" customFormat="1" x14ac:dyDescent="0.2">
      <c r="B70" s="217" t="s">
        <v>412</v>
      </c>
      <c r="C70" s="279"/>
      <c r="D70" s="274" t="s">
        <v>221</v>
      </c>
      <c r="E70" s="284">
        <v>4.4999999999999998E-2</v>
      </c>
    </row>
    <row r="71" spans="2:5" s="216" customFormat="1" x14ac:dyDescent="0.2">
      <c r="B71" s="343" t="s">
        <v>413</v>
      </c>
      <c r="C71" s="279"/>
      <c r="D71" s="274"/>
      <c r="E71" s="284">
        <v>0.45</v>
      </c>
    </row>
    <row r="72" spans="2:5" s="216" customFormat="1" x14ac:dyDescent="0.2">
      <c r="B72" s="343" t="s">
        <v>414</v>
      </c>
      <c r="C72" s="279"/>
      <c r="D72" s="274"/>
      <c r="E72" s="284">
        <v>0</v>
      </c>
    </row>
    <row r="73" spans="2:5" s="216" customFormat="1" x14ac:dyDescent="0.2">
      <c r="B73" s="217" t="s">
        <v>415</v>
      </c>
      <c r="C73" s="279"/>
      <c r="D73" s="274"/>
      <c r="E73" s="284" t="s">
        <v>221</v>
      </c>
    </row>
    <row r="74" spans="2:5" s="216" customFormat="1" x14ac:dyDescent="0.2">
      <c r="B74" s="343" t="s">
        <v>416</v>
      </c>
      <c r="C74" s="279"/>
      <c r="D74" s="274"/>
      <c r="E74" s="284">
        <v>1.2390000000000001</v>
      </c>
    </row>
    <row r="75" spans="2:5" s="216" customFormat="1" x14ac:dyDescent="0.2">
      <c r="B75" s="343" t="s">
        <v>417</v>
      </c>
      <c r="C75" s="279"/>
      <c r="D75" s="274"/>
      <c r="E75" s="284">
        <v>2.4780000000000002</v>
      </c>
    </row>
    <row r="76" spans="2:5" s="216" customFormat="1" x14ac:dyDescent="0.2">
      <c r="B76" s="343" t="s">
        <v>418</v>
      </c>
      <c r="C76" s="279"/>
      <c r="D76" s="274"/>
      <c r="E76" s="284">
        <v>1.6060000000000001</v>
      </c>
    </row>
    <row r="77" spans="2:5" s="216" customFormat="1" ht="25.5" x14ac:dyDescent="0.2">
      <c r="B77" s="293" t="s">
        <v>419</v>
      </c>
      <c r="C77" s="279"/>
      <c r="D77" s="274"/>
      <c r="E77" s="284" t="s">
        <v>221</v>
      </c>
    </row>
    <row r="78" spans="2:5" s="216" customFormat="1" x14ac:dyDescent="0.2">
      <c r="B78" s="343" t="s">
        <v>420</v>
      </c>
      <c r="C78" s="279"/>
      <c r="D78" s="274"/>
      <c r="E78" s="284">
        <v>6.6980000000000004</v>
      </c>
    </row>
    <row r="79" spans="2:5" s="216" customFormat="1" ht="25.5" x14ac:dyDescent="0.2">
      <c r="B79" s="337" t="s">
        <v>421</v>
      </c>
      <c r="C79" s="279"/>
      <c r="D79" s="274"/>
      <c r="E79" s="284">
        <v>0</v>
      </c>
    </row>
    <row r="80" spans="2:5" s="216" customFormat="1" x14ac:dyDescent="0.2">
      <c r="B80" s="343" t="s">
        <v>422</v>
      </c>
      <c r="C80" s="279"/>
      <c r="D80" s="274"/>
      <c r="E80" s="284">
        <v>0</v>
      </c>
    </row>
    <row r="81" spans="2:5" s="216" customFormat="1" x14ac:dyDescent="0.2">
      <c r="B81" s="343" t="s">
        <v>423</v>
      </c>
      <c r="C81" s="279"/>
      <c r="D81" s="274"/>
      <c r="E81" s="284">
        <v>0.40100000000000002</v>
      </c>
    </row>
    <row r="82" spans="2:5" s="216" customFormat="1" x14ac:dyDescent="0.2">
      <c r="B82" s="217" t="s">
        <v>424</v>
      </c>
      <c r="C82" s="279"/>
      <c r="D82" s="274"/>
      <c r="E82" s="284"/>
    </row>
    <row r="83" spans="2:5" s="216" customFormat="1" x14ac:dyDescent="0.2">
      <c r="B83" s="217" t="s">
        <v>425</v>
      </c>
      <c r="C83" s="279"/>
      <c r="D83" s="274"/>
      <c r="E83" s="284"/>
    </row>
    <row r="84" spans="2:5" s="216" customFormat="1" x14ac:dyDescent="0.2">
      <c r="B84" s="343" t="s">
        <v>426</v>
      </c>
      <c r="C84" s="279"/>
      <c r="D84" s="274"/>
      <c r="E84" s="284">
        <v>1.1599999999999999</v>
      </c>
    </row>
    <row r="85" spans="2:5" s="216" customFormat="1" x14ac:dyDescent="0.2">
      <c r="B85" s="343" t="s">
        <v>427</v>
      </c>
      <c r="C85" s="279"/>
      <c r="D85" s="274"/>
      <c r="E85" s="284">
        <v>0.26600000000000001</v>
      </c>
    </row>
    <row r="86" spans="2:5" s="216" customFormat="1" x14ac:dyDescent="0.2">
      <c r="B86" s="343" t="s">
        <v>428</v>
      </c>
      <c r="C86" s="279"/>
      <c r="D86" s="274"/>
      <c r="E86" s="284">
        <v>2.25</v>
      </c>
    </row>
    <row r="87" spans="2:5" s="216" customFormat="1" x14ac:dyDescent="0.2">
      <c r="B87" s="343" t="s">
        <v>429</v>
      </c>
      <c r="C87" s="279"/>
      <c r="D87" s="274"/>
      <c r="E87" s="284">
        <v>0</v>
      </c>
    </row>
    <row r="88" spans="2:5" s="216" customFormat="1" x14ac:dyDescent="0.2">
      <c r="B88" s="343" t="s">
        <v>430</v>
      </c>
      <c r="C88" s="279"/>
      <c r="D88" s="274"/>
      <c r="E88" s="284">
        <v>9.9789999999999992</v>
      </c>
    </row>
    <row r="89" spans="2:5" s="216" customFormat="1" ht="38.25" x14ac:dyDescent="0.2">
      <c r="B89" s="337" t="s">
        <v>431</v>
      </c>
      <c r="C89" s="279"/>
      <c r="D89" s="274" t="s">
        <v>221</v>
      </c>
      <c r="E89" s="284">
        <v>0</v>
      </c>
    </row>
    <row r="90" spans="2:5" s="216" customFormat="1" x14ac:dyDescent="0.2">
      <c r="B90" s="337" t="s">
        <v>432</v>
      </c>
      <c r="C90" s="279"/>
      <c r="D90" s="274"/>
      <c r="E90" s="284">
        <v>4.5469999999999997</v>
      </c>
    </row>
    <row r="91" spans="2:5" s="216" customFormat="1" x14ac:dyDescent="0.2">
      <c r="B91" s="217" t="s">
        <v>433</v>
      </c>
      <c r="C91" s="279"/>
      <c r="D91" s="324"/>
      <c r="E91" s="275">
        <v>24.948</v>
      </c>
    </row>
    <row r="92" spans="2:5" s="216" customFormat="1" ht="25.5" x14ac:dyDescent="0.2">
      <c r="B92" s="293" t="s">
        <v>434</v>
      </c>
      <c r="C92" s="279"/>
      <c r="D92" s="324"/>
      <c r="E92" s="275">
        <v>0</v>
      </c>
    </row>
    <row r="93" spans="2:5" s="216" customFormat="1" x14ac:dyDescent="0.2">
      <c r="B93" s="343" t="s">
        <v>435</v>
      </c>
      <c r="C93" s="279"/>
      <c r="D93" s="274"/>
      <c r="E93" s="284">
        <v>1.391</v>
      </c>
    </row>
    <row r="94" spans="2:5" s="216" customFormat="1" x14ac:dyDescent="0.2">
      <c r="B94" s="341" t="s">
        <v>436</v>
      </c>
      <c r="C94" s="279"/>
      <c r="D94" s="274" t="s">
        <v>221</v>
      </c>
      <c r="E94" s="284">
        <v>0.52100000000000002</v>
      </c>
    </row>
    <row r="95" spans="2:5" s="216" customFormat="1" x14ac:dyDescent="0.2">
      <c r="B95" s="341" t="s">
        <v>437</v>
      </c>
      <c r="C95" s="279"/>
      <c r="D95" s="274" t="s">
        <v>221</v>
      </c>
      <c r="E95" s="284"/>
    </row>
    <row r="96" spans="2:5" s="216" customFormat="1" ht="25.5" x14ac:dyDescent="0.2">
      <c r="B96" s="337" t="s">
        <v>438</v>
      </c>
      <c r="C96" s="279"/>
      <c r="D96" s="274"/>
      <c r="E96" s="284">
        <v>1.09772</v>
      </c>
    </row>
    <row r="97" spans="2:5" s="216" customFormat="1" x14ac:dyDescent="0.2">
      <c r="B97" s="337" t="s">
        <v>439</v>
      </c>
      <c r="C97" s="279"/>
      <c r="D97" s="274"/>
      <c r="E97" s="284">
        <v>0</v>
      </c>
    </row>
    <row r="98" spans="2:5" s="216" customFormat="1" x14ac:dyDescent="0.2">
      <c r="B98" s="343" t="s">
        <v>440</v>
      </c>
      <c r="C98" s="279"/>
      <c r="D98" s="274"/>
      <c r="E98" s="284">
        <v>1.5149999999999999</v>
      </c>
    </row>
    <row r="99" spans="2:5" s="216" customFormat="1" x14ac:dyDescent="0.2">
      <c r="B99" s="343" t="s">
        <v>441</v>
      </c>
      <c r="C99" s="279"/>
      <c r="D99" s="274"/>
      <c r="E99" s="284">
        <v>1.1890000000000001</v>
      </c>
    </row>
    <row r="100" spans="2:5" s="216" customFormat="1" x14ac:dyDescent="0.2">
      <c r="B100" s="343" t="s">
        <v>442</v>
      </c>
      <c r="C100" s="279"/>
      <c r="D100" s="274"/>
      <c r="E100" s="284">
        <v>0</v>
      </c>
    </row>
    <row r="101" spans="2:5" s="216" customFormat="1" x14ac:dyDescent="0.2">
      <c r="B101" s="217" t="s">
        <v>443</v>
      </c>
      <c r="C101" s="279"/>
      <c r="D101" s="274" t="s">
        <v>221</v>
      </c>
      <c r="E101" s="284"/>
    </row>
    <row r="102" spans="2:5" s="216" customFormat="1" x14ac:dyDescent="0.2">
      <c r="B102" s="217" t="s">
        <v>444</v>
      </c>
      <c r="C102" s="279"/>
      <c r="D102" s="331"/>
      <c r="E102" s="284"/>
    </row>
    <row r="103" spans="2:5" ht="15.75" thickBot="1" x14ac:dyDescent="0.25">
      <c r="B103" s="399" t="s">
        <v>155</v>
      </c>
      <c r="C103" s="400"/>
      <c r="D103" s="395">
        <f>SUM(D6,D51,D54,D60,D62,D64,D67)</f>
        <v>0.6</v>
      </c>
      <c r="E103" s="396">
        <f>SUM(E6,E51,E54,E60,E62,E64,E67)</f>
        <v>97.53540799999999</v>
      </c>
    </row>
    <row r="104" spans="2:5" ht="16.5" thickTop="1" thickBot="1" x14ac:dyDescent="0.25">
      <c r="B104" s="942" t="s">
        <v>224</v>
      </c>
      <c r="C104" s="943"/>
      <c r="D104" s="401"/>
      <c r="E104" s="402">
        <f>SUM(D103:E103)</f>
        <v>98.135407999999984</v>
      </c>
    </row>
    <row r="105" spans="2:5" s="216" customFormat="1" x14ac:dyDescent="0.2">
      <c r="B105" s="358" t="s">
        <v>445</v>
      </c>
      <c r="C105" s="359"/>
      <c r="D105" s="360"/>
      <c r="E105" s="361"/>
    </row>
    <row r="106" spans="2:5" s="216" customFormat="1" x14ac:dyDescent="0.2">
      <c r="B106" s="217" t="s">
        <v>446</v>
      </c>
      <c r="E106" s="362"/>
    </row>
    <row r="107" spans="2:5" s="216" customFormat="1" ht="13.5" thickBot="1" x14ac:dyDescent="0.25">
      <c r="B107" s="363" t="s">
        <v>447</v>
      </c>
      <c r="C107" s="364"/>
      <c r="D107" s="364"/>
      <c r="E107" s="739"/>
    </row>
    <row r="108" spans="2:5" s="216" customFormat="1" x14ac:dyDescent="0.2"/>
    <row r="109" spans="2:5" s="216" customFormat="1" x14ac:dyDescent="0.2"/>
    <row r="110" spans="2:5" s="216" customFormat="1" x14ac:dyDescent="0.2"/>
    <row r="111" spans="2:5" s="216" customFormat="1" x14ac:dyDescent="0.2"/>
    <row r="112" spans="2:5" s="216" customFormat="1" x14ac:dyDescent="0.2"/>
    <row r="113" s="216" customFormat="1" x14ac:dyDescent="0.2"/>
    <row r="114" s="216" customFormat="1" x14ac:dyDescent="0.2"/>
    <row r="115" s="216" customFormat="1" x14ac:dyDescent="0.2"/>
    <row r="116" s="216" customFormat="1" x14ac:dyDescent="0.2"/>
    <row r="117" s="216" customFormat="1" x14ac:dyDescent="0.2"/>
    <row r="118" s="216" customFormat="1" x14ac:dyDescent="0.2"/>
    <row r="119" s="216" customFormat="1" x14ac:dyDescent="0.2"/>
    <row r="120" s="216" customFormat="1" x14ac:dyDescent="0.2"/>
  </sheetData>
  <sheetProtection insertRows="0"/>
  <mergeCells count="6">
    <mergeCell ref="B104:C104"/>
    <mergeCell ref="D4:E4"/>
    <mergeCell ref="B2:E2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6" min="1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2:E72"/>
  <sheetViews>
    <sheetView workbookViewId="0"/>
  </sheetViews>
  <sheetFormatPr defaultRowHeight="12.75" x14ac:dyDescent="0.2"/>
  <cols>
    <col min="1" max="1" width="3.7109375" customWidth="1"/>
    <col min="2" max="2" width="39.42578125" customWidth="1"/>
    <col min="3" max="3" width="15.42578125" customWidth="1"/>
    <col min="4" max="4" width="9.85546875" customWidth="1"/>
    <col min="5" max="5" width="13.42578125" customWidth="1"/>
  </cols>
  <sheetData>
    <row r="2" spans="2:5" ht="15" x14ac:dyDescent="0.2">
      <c r="B2" s="951"/>
      <c r="C2" s="951"/>
      <c r="D2" s="951"/>
      <c r="E2" s="951"/>
    </row>
    <row r="3" spans="2:5" x14ac:dyDescent="0.2">
      <c r="B3" s="952" t="s">
        <v>225</v>
      </c>
      <c r="C3" s="952"/>
      <c r="D3" s="952"/>
      <c r="E3" s="952"/>
    </row>
    <row r="4" spans="2:5" ht="13.5" thickBot="1" x14ac:dyDescent="0.25"/>
    <row r="5" spans="2:5" ht="58.5" customHeight="1" x14ac:dyDescent="0.2">
      <c r="B5" s="938" t="s">
        <v>448</v>
      </c>
      <c r="C5" s="939"/>
      <c r="D5" s="939"/>
      <c r="E5" s="940"/>
    </row>
    <row r="6" spans="2:5" ht="15.75" x14ac:dyDescent="0.2">
      <c r="B6" s="862" t="s">
        <v>213</v>
      </c>
      <c r="C6" s="864" t="s">
        <v>214</v>
      </c>
      <c r="D6" s="953" t="s">
        <v>215</v>
      </c>
      <c r="E6" s="954"/>
    </row>
    <row r="7" spans="2:5" x14ac:dyDescent="0.2">
      <c r="B7" s="863"/>
      <c r="C7" s="865"/>
      <c r="D7" s="740" t="s">
        <v>216</v>
      </c>
      <c r="E7" s="741" t="s">
        <v>217</v>
      </c>
    </row>
    <row r="8" spans="2:5" x14ac:dyDescent="0.2">
      <c r="B8" s="17" t="s">
        <v>253</v>
      </c>
      <c r="C8" s="18"/>
      <c r="D8" s="48">
        <f>SUM(D9:D44)</f>
        <v>18.5</v>
      </c>
      <c r="E8" s="20">
        <f>SUM(E9:E44)</f>
        <v>0</v>
      </c>
    </row>
    <row r="9" spans="2:5" x14ac:dyDescent="0.2">
      <c r="B9" s="56" t="s">
        <v>449</v>
      </c>
      <c r="C9" s="682"/>
      <c r="D9" s="742"/>
      <c r="E9" s="743"/>
    </row>
    <row r="10" spans="2:5" x14ac:dyDescent="0.2">
      <c r="B10" s="56" t="s">
        <v>450</v>
      </c>
      <c r="C10" s="684"/>
      <c r="D10" s="744"/>
      <c r="E10" s="91"/>
    </row>
    <row r="11" spans="2:5" x14ac:dyDescent="0.2">
      <c r="B11" s="56" t="s">
        <v>451</v>
      </c>
      <c r="C11" s="684"/>
      <c r="D11" s="744"/>
      <c r="E11" s="91"/>
    </row>
    <row r="12" spans="2:5" x14ac:dyDescent="0.2">
      <c r="B12" s="56" t="s">
        <v>452</v>
      </c>
      <c r="C12" s="684"/>
      <c r="D12" s="744"/>
      <c r="E12" s="91"/>
    </row>
    <row r="13" spans="2:5" x14ac:dyDescent="0.2">
      <c r="B13" s="56" t="s">
        <v>453</v>
      </c>
      <c r="C13" s="57"/>
      <c r="D13" s="744"/>
      <c r="E13" s="91"/>
    </row>
    <row r="14" spans="2:5" x14ac:dyDescent="0.2">
      <c r="B14" s="56" t="s">
        <v>454</v>
      </c>
      <c r="C14" s="684"/>
      <c r="D14" s="744"/>
      <c r="E14" s="91"/>
    </row>
    <row r="15" spans="2:5" x14ac:dyDescent="0.2">
      <c r="B15" s="56" t="s">
        <v>455</v>
      </c>
      <c r="C15" s="57"/>
      <c r="D15" s="744"/>
      <c r="E15" s="91"/>
    </row>
    <row r="16" spans="2:5" x14ac:dyDescent="0.2">
      <c r="B16" s="56" t="s">
        <v>456</v>
      </c>
      <c r="C16" s="684"/>
      <c r="D16" s="744"/>
      <c r="E16" s="91"/>
    </row>
    <row r="17" spans="2:5" x14ac:dyDescent="0.2">
      <c r="B17" s="56" t="s">
        <v>457</v>
      </c>
      <c r="C17" s="684"/>
      <c r="D17" s="744"/>
      <c r="E17" s="91"/>
    </row>
    <row r="18" spans="2:5" x14ac:dyDescent="0.2">
      <c r="B18" s="56" t="s">
        <v>458</v>
      </c>
      <c r="C18" s="684"/>
      <c r="D18" s="744"/>
      <c r="E18" s="91"/>
    </row>
    <row r="19" spans="2:5" x14ac:dyDescent="0.2">
      <c r="B19" s="56" t="s">
        <v>459</v>
      </c>
      <c r="C19" s="684"/>
      <c r="D19" s="744"/>
      <c r="E19" s="91"/>
    </row>
    <row r="20" spans="2:5" x14ac:dyDescent="0.2">
      <c r="B20" s="56" t="s">
        <v>460</v>
      </c>
      <c r="C20" s="684"/>
      <c r="D20" s="91">
        <v>17.899999999999999</v>
      </c>
    </row>
    <row r="21" spans="2:5" x14ac:dyDescent="0.2">
      <c r="B21" s="56" t="s">
        <v>461</v>
      </c>
      <c r="C21" s="684"/>
      <c r="D21" s="744"/>
      <c r="E21" s="91"/>
    </row>
    <row r="22" spans="2:5" x14ac:dyDescent="0.2">
      <c r="B22" s="56" t="s">
        <v>462</v>
      </c>
      <c r="C22" s="684"/>
      <c r="D22" s="744"/>
      <c r="E22" s="91"/>
    </row>
    <row r="23" spans="2:5" x14ac:dyDescent="0.2">
      <c r="B23" s="56" t="s">
        <v>463</v>
      </c>
      <c r="C23" s="684"/>
      <c r="D23" s="744"/>
      <c r="E23" s="91"/>
    </row>
    <row r="24" spans="2:5" x14ac:dyDescent="0.2">
      <c r="B24" s="56" t="s">
        <v>368</v>
      </c>
      <c r="C24" s="684"/>
      <c r="D24" s="744"/>
      <c r="E24" s="91"/>
    </row>
    <row r="25" spans="2:5" x14ac:dyDescent="0.2">
      <c r="B25" s="56" t="s">
        <v>464</v>
      </c>
      <c r="C25" s="684"/>
      <c r="D25" s="744"/>
      <c r="E25" s="91"/>
    </row>
    <row r="26" spans="2:5" x14ac:dyDescent="0.2">
      <c r="B26" s="56" t="s">
        <v>465</v>
      </c>
      <c r="C26" s="684"/>
      <c r="D26" s="744"/>
      <c r="E26" s="91"/>
    </row>
    <row r="27" spans="2:5" x14ac:dyDescent="0.2">
      <c r="B27" s="56" t="s">
        <v>466</v>
      </c>
      <c r="C27" s="684"/>
      <c r="D27" s="744"/>
      <c r="E27" s="91"/>
    </row>
    <row r="28" spans="2:5" x14ac:dyDescent="0.2">
      <c r="B28" s="56" t="s">
        <v>467</v>
      </c>
      <c r="C28" s="684"/>
      <c r="D28" s="744"/>
      <c r="E28" s="91"/>
    </row>
    <row r="29" spans="2:5" x14ac:dyDescent="0.2">
      <c r="B29" s="56" t="s">
        <v>468</v>
      </c>
      <c r="C29" s="684"/>
      <c r="D29" s="744"/>
      <c r="E29" s="91"/>
    </row>
    <row r="30" spans="2:5" x14ac:dyDescent="0.2">
      <c r="B30" s="56" t="s">
        <v>469</v>
      </c>
      <c r="C30" s="684"/>
      <c r="D30" s="744"/>
      <c r="E30" s="91"/>
    </row>
    <row r="31" spans="2:5" x14ac:dyDescent="0.2">
      <c r="B31" s="56" t="s">
        <v>470</v>
      </c>
      <c r="C31" s="684"/>
      <c r="D31" s="744"/>
      <c r="E31" s="91"/>
    </row>
    <row r="32" spans="2:5" ht="25.5" x14ac:dyDescent="0.2">
      <c r="B32" s="58" t="s">
        <v>471</v>
      </c>
      <c r="C32" s="684"/>
      <c r="D32" s="744"/>
      <c r="E32" s="91"/>
    </row>
    <row r="33" spans="2:5" x14ac:dyDescent="0.2">
      <c r="B33" s="56" t="s">
        <v>472</v>
      </c>
      <c r="C33" s="684"/>
      <c r="D33" s="744">
        <v>0.6</v>
      </c>
      <c r="E33" s="91" t="s">
        <v>221</v>
      </c>
    </row>
    <row r="34" spans="2:5" x14ac:dyDescent="0.2">
      <c r="B34" s="56" t="s">
        <v>473</v>
      </c>
      <c r="C34" s="684"/>
      <c r="D34" s="744"/>
      <c r="E34" s="91"/>
    </row>
    <row r="35" spans="2:5" x14ac:dyDescent="0.2">
      <c r="B35" s="56" t="s">
        <v>474</v>
      </c>
      <c r="C35" s="684"/>
      <c r="D35" s="744"/>
      <c r="E35" s="91"/>
    </row>
    <row r="36" spans="2:5" x14ac:dyDescent="0.2">
      <c r="B36" s="56" t="s">
        <v>475</v>
      </c>
      <c r="C36" s="684"/>
      <c r="D36" s="744"/>
      <c r="E36" s="91"/>
    </row>
    <row r="37" spans="2:5" x14ac:dyDescent="0.2">
      <c r="B37" s="56" t="s">
        <v>476</v>
      </c>
      <c r="C37" s="684"/>
      <c r="D37" s="744"/>
      <c r="E37" s="91"/>
    </row>
    <row r="38" spans="2:5" x14ac:dyDescent="0.2">
      <c r="B38" s="56" t="s">
        <v>477</v>
      </c>
      <c r="C38" s="684"/>
      <c r="D38" s="744"/>
      <c r="E38" s="91"/>
    </row>
    <row r="39" spans="2:5" x14ac:dyDescent="0.2">
      <c r="B39" s="56" t="s">
        <v>478</v>
      </c>
      <c r="C39" s="684"/>
      <c r="D39" s="744"/>
      <c r="E39" s="91"/>
    </row>
    <row r="40" spans="2:5" x14ac:dyDescent="0.2">
      <c r="B40" s="56" t="s">
        <v>479</v>
      </c>
      <c r="C40" s="684"/>
      <c r="D40" s="744"/>
      <c r="E40" s="91"/>
    </row>
    <row r="41" spans="2:5" x14ac:dyDescent="0.2">
      <c r="B41" s="56" t="s">
        <v>480</v>
      </c>
      <c r="C41" s="684"/>
      <c r="D41" s="744"/>
      <c r="E41" s="745"/>
    </row>
    <row r="42" spans="2:5" x14ac:dyDescent="0.2">
      <c r="B42" s="746" t="s">
        <v>481</v>
      </c>
      <c r="C42" s="684"/>
      <c r="D42" s="744"/>
      <c r="E42" s="91"/>
    </row>
    <row r="43" spans="2:5" x14ac:dyDescent="0.2">
      <c r="B43" s="56" t="s">
        <v>482</v>
      </c>
      <c r="C43" s="57"/>
      <c r="D43" s="59"/>
      <c r="E43" s="747"/>
    </row>
    <row r="44" spans="2:5" x14ac:dyDescent="0.2">
      <c r="B44" s="56" t="s">
        <v>483</v>
      </c>
      <c r="C44" s="60"/>
      <c r="D44" s="50"/>
      <c r="E44" s="748"/>
    </row>
    <row r="45" spans="2:5" x14ac:dyDescent="0.2">
      <c r="B45" s="17" t="s">
        <v>396</v>
      </c>
      <c r="C45" s="23"/>
      <c r="D45" s="48">
        <f>SUM(D46:D47)</f>
        <v>0</v>
      </c>
      <c r="E45" s="20"/>
    </row>
    <row r="46" spans="2:5" x14ac:dyDescent="0.2">
      <c r="B46" s="681" t="s">
        <v>484</v>
      </c>
      <c r="C46" s="61"/>
      <c r="D46" s="49"/>
      <c r="E46" s="749"/>
    </row>
    <row r="47" spans="2:5" x14ac:dyDescent="0.2">
      <c r="B47" s="692" t="s">
        <v>485</v>
      </c>
      <c r="C47" s="60"/>
      <c r="D47" s="50"/>
      <c r="E47" s="748"/>
    </row>
    <row r="48" spans="2:5" x14ac:dyDescent="0.2">
      <c r="B48" s="17" t="s">
        <v>399</v>
      </c>
      <c r="C48" s="23"/>
      <c r="D48" s="48">
        <f>SUM(D49:D53)</f>
        <v>0.96799999999999997</v>
      </c>
      <c r="E48" s="20">
        <f>SUM(E49:E53)</f>
        <v>0</v>
      </c>
    </row>
    <row r="49" spans="2:5" ht="25.5" x14ac:dyDescent="0.2">
      <c r="B49" s="58" t="s">
        <v>486</v>
      </c>
      <c r="C49" s="750" t="s">
        <v>221</v>
      </c>
      <c r="D49" s="751"/>
      <c r="E49" s="747"/>
    </row>
    <row r="50" spans="2:5" ht="25.5" x14ac:dyDescent="0.2">
      <c r="B50" s="58" t="s">
        <v>487</v>
      </c>
      <c r="C50" s="750" t="s">
        <v>221</v>
      </c>
      <c r="D50" s="751"/>
      <c r="E50" s="747"/>
    </row>
    <row r="51" spans="2:5" ht="25.5" x14ac:dyDescent="0.2">
      <c r="B51" s="58" t="s">
        <v>488</v>
      </c>
      <c r="C51" s="750"/>
      <c r="D51" s="751"/>
      <c r="E51" s="747"/>
    </row>
    <row r="52" spans="2:5" ht="25.5" x14ac:dyDescent="0.2">
      <c r="B52" s="62" t="s">
        <v>489</v>
      </c>
      <c r="C52" s="752"/>
      <c r="D52" s="753">
        <v>0.96799999999999997</v>
      </c>
      <c r="E52" s="748"/>
    </row>
    <row r="53" spans="2:5" x14ac:dyDescent="0.2">
      <c r="B53" s="28" t="s">
        <v>324</v>
      </c>
      <c r="C53" s="29"/>
      <c r="D53" s="30"/>
      <c r="E53" s="31"/>
    </row>
    <row r="54" spans="2:5" x14ac:dyDescent="0.2">
      <c r="B54" s="56" t="s">
        <v>490</v>
      </c>
      <c r="C54" s="684" t="s">
        <v>221</v>
      </c>
      <c r="D54" s="754"/>
      <c r="E54" s="755"/>
    </row>
    <row r="55" spans="2:5" x14ac:dyDescent="0.2">
      <c r="B55" s="17" t="s">
        <v>261</v>
      </c>
      <c r="C55" s="23"/>
      <c r="D55" s="19"/>
      <c r="E55" s="20"/>
    </row>
    <row r="56" spans="2:5" x14ac:dyDescent="0.2">
      <c r="B56" s="683" t="s">
        <v>219</v>
      </c>
      <c r="C56" s="684"/>
      <c r="D56" s="751"/>
      <c r="E56" s="747"/>
    </row>
    <row r="57" spans="2:5" x14ac:dyDescent="0.2">
      <c r="B57" s="17" t="s">
        <v>273</v>
      </c>
      <c r="C57" s="23"/>
      <c r="D57" s="19">
        <f>SUM(D58)</f>
        <v>0.96</v>
      </c>
      <c r="E57" s="20">
        <f>SUM(E58)</f>
        <v>0</v>
      </c>
    </row>
    <row r="58" spans="2:5" x14ac:dyDescent="0.2">
      <c r="B58" s="683" t="s">
        <v>491</v>
      </c>
      <c r="C58" s="684"/>
      <c r="D58" s="751">
        <v>0.96</v>
      </c>
      <c r="E58" s="747"/>
    </row>
    <row r="59" spans="2:5" x14ac:dyDescent="0.2">
      <c r="B59" s="17" t="s">
        <v>409</v>
      </c>
      <c r="C59" s="23"/>
      <c r="D59" s="48">
        <f>SUM(D60:D70)</f>
        <v>59.550000000000004</v>
      </c>
      <c r="E59" s="20"/>
    </row>
    <row r="60" spans="2:5" x14ac:dyDescent="0.2">
      <c r="B60" s="56" t="s">
        <v>492</v>
      </c>
      <c r="C60" s="682"/>
      <c r="D60" s="756"/>
      <c r="E60" s="749"/>
    </row>
    <row r="61" spans="2:5" ht="25.5" x14ac:dyDescent="0.2">
      <c r="B61" s="58" t="s">
        <v>493</v>
      </c>
      <c r="C61" s="684"/>
      <c r="D61" s="751"/>
      <c r="E61" s="747"/>
    </row>
    <row r="62" spans="2:5" x14ac:dyDescent="0.2">
      <c r="B62" s="56" t="s">
        <v>494</v>
      </c>
      <c r="C62" s="684"/>
      <c r="D62" s="751">
        <v>39.5</v>
      </c>
      <c r="E62" s="747"/>
    </row>
    <row r="63" spans="2:5" x14ac:dyDescent="0.2">
      <c r="B63" s="56" t="s">
        <v>495</v>
      </c>
      <c r="C63" s="684"/>
      <c r="D63" s="751"/>
      <c r="E63" s="747"/>
    </row>
    <row r="64" spans="2:5" x14ac:dyDescent="0.2">
      <c r="B64" s="56" t="s">
        <v>496</v>
      </c>
      <c r="C64" s="684"/>
      <c r="D64" s="751"/>
      <c r="E64" s="747"/>
    </row>
    <row r="65" spans="2:5" x14ac:dyDescent="0.2">
      <c r="B65" s="56" t="s">
        <v>497</v>
      </c>
      <c r="C65" s="684"/>
      <c r="D65" s="751"/>
      <c r="E65" s="747"/>
    </row>
    <row r="66" spans="2:5" x14ac:dyDescent="0.2">
      <c r="B66" s="63" t="s">
        <v>498</v>
      </c>
      <c r="C66" s="684"/>
      <c r="D66" s="751"/>
      <c r="E66" s="747"/>
    </row>
    <row r="67" spans="2:5" x14ac:dyDescent="0.2">
      <c r="B67" s="63" t="s">
        <v>499</v>
      </c>
      <c r="C67" s="684"/>
      <c r="D67" s="751"/>
      <c r="E67" s="747"/>
    </row>
    <row r="68" spans="2:5" x14ac:dyDescent="0.2">
      <c r="B68" s="56" t="s">
        <v>500</v>
      </c>
      <c r="C68" s="684"/>
      <c r="D68" s="751">
        <v>19.100000000000001</v>
      </c>
      <c r="E68" s="747"/>
    </row>
    <row r="69" spans="2:5" x14ac:dyDescent="0.2">
      <c r="B69" s="56" t="s">
        <v>501</v>
      </c>
      <c r="C69" s="684"/>
      <c r="D69" s="751">
        <v>0.95</v>
      </c>
      <c r="E69" s="747"/>
    </row>
    <row r="70" spans="2:5" x14ac:dyDescent="0.2">
      <c r="B70" s="56" t="s">
        <v>502</v>
      </c>
      <c r="C70" s="693"/>
      <c r="D70" s="753"/>
      <c r="E70" s="748"/>
    </row>
    <row r="71" spans="2:5" ht="13.5" thickBot="1" x14ac:dyDescent="0.25">
      <c r="B71" s="52" t="s">
        <v>155</v>
      </c>
      <c r="C71" s="53"/>
      <c r="D71" s="54">
        <f>D8+D45+D48+D53+D55+D57+D59</f>
        <v>79.978000000000009</v>
      </c>
      <c r="E71" s="55">
        <f>E8+E45+E55+E57+E59</f>
        <v>0</v>
      </c>
    </row>
    <row r="72" spans="2:5" ht="15.75" thickTop="1" thickBot="1" x14ac:dyDescent="0.25">
      <c r="B72" s="27"/>
      <c r="C72" s="757"/>
      <c r="D72" s="758"/>
      <c r="E72" s="759"/>
    </row>
  </sheetData>
  <mergeCells count="6">
    <mergeCell ref="B2:E2"/>
    <mergeCell ref="B3:E3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B1:F29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40.15" customHeight="1" x14ac:dyDescent="0.2">
      <c r="B2" s="930" t="s">
        <v>503</v>
      </c>
      <c r="C2" s="931"/>
      <c r="D2" s="931"/>
      <c r="E2" s="932"/>
    </row>
    <row r="3" spans="2:6" ht="15" x14ac:dyDescent="0.2">
      <c r="B3" s="948" t="s">
        <v>21</v>
      </c>
      <c r="C3" s="949"/>
      <c r="D3" s="949"/>
      <c r="E3" s="950"/>
    </row>
    <row r="4" spans="2:6" ht="15.75" customHeight="1" x14ac:dyDescent="0.2">
      <c r="B4" s="958" t="s">
        <v>213</v>
      </c>
      <c r="C4" s="959" t="s">
        <v>214</v>
      </c>
      <c r="D4" s="960" t="s">
        <v>215</v>
      </c>
      <c r="E4" s="961"/>
    </row>
    <row r="5" spans="2:6" x14ac:dyDescent="0.2">
      <c r="B5" s="919"/>
      <c r="C5" s="921"/>
      <c r="D5" s="301" t="s">
        <v>216</v>
      </c>
      <c r="E5" s="302" t="s">
        <v>217</v>
      </c>
    </row>
    <row r="6" spans="2:6" x14ac:dyDescent="0.2">
      <c r="B6" s="160" t="s">
        <v>253</v>
      </c>
      <c r="C6" s="161"/>
      <c r="D6" s="162">
        <f>SUM(D7:D10)</f>
        <v>0</v>
      </c>
      <c r="E6" s="172">
        <f>SUM(E7:E10)</f>
        <v>33.774999999999999</v>
      </c>
      <c r="F6" s="171"/>
    </row>
    <row r="7" spans="2:6" s="216" customFormat="1" ht="51" x14ac:dyDescent="0.2">
      <c r="B7" s="212" t="s">
        <v>504</v>
      </c>
      <c r="C7" s="291" t="s">
        <v>505</v>
      </c>
      <c r="D7" s="214"/>
      <c r="E7" s="215">
        <v>5</v>
      </c>
    </row>
    <row r="8" spans="2:6" s="216" customFormat="1" ht="38.25" x14ac:dyDescent="0.2">
      <c r="B8" s="212" t="s">
        <v>193</v>
      </c>
      <c r="C8" s="291" t="s">
        <v>506</v>
      </c>
      <c r="D8" s="214"/>
      <c r="E8" s="215">
        <v>25.375</v>
      </c>
    </row>
    <row r="9" spans="2:6" s="216" customFormat="1" ht="38.25" x14ac:dyDescent="0.2">
      <c r="B9" s="212" t="s">
        <v>507</v>
      </c>
      <c r="C9" s="291" t="s">
        <v>508</v>
      </c>
      <c r="D9" s="214"/>
      <c r="E9" s="215">
        <v>1.5</v>
      </c>
    </row>
    <row r="10" spans="2:6" s="216" customFormat="1" ht="38.25" x14ac:dyDescent="0.2">
      <c r="B10" s="212" t="s">
        <v>509</v>
      </c>
      <c r="C10" s="291" t="s">
        <v>510</v>
      </c>
      <c r="D10" s="214"/>
      <c r="E10" s="215">
        <v>1.9</v>
      </c>
    </row>
    <row r="11" spans="2:6" x14ac:dyDescent="0.2">
      <c r="B11" s="160" t="s">
        <v>258</v>
      </c>
      <c r="C11" s="164" t="s">
        <v>221</v>
      </c>
      <c r="D11" s="162">
        <f>SUM(D12:D14)</f>
        <v>0</v>
      </c>
      <c r="E11" s="172">
        <f>SUM(E12:E14)</f>
        <v>22.3</v>
      </c>
    </row>
    <row r="12" spans="2:6" s="216" customFormat="1" ht="51" x14ac:dyDescent="0.2">
      <c r="B12" s="212" t="s">
        <v>504</v>
      </c>
      <c r="C12" s="291" t="s">
        <v>505</v>
      </c>
      <c r="D12" s="214"/>
      <c r="E12" s="215">
        <v>14</v>
      </c>
    </row>
    <row r="13" spans="2:6" s="216" customFormat="1" ht="38.25" x14ac:dyDescent="0.2">
      <c r="B13" s="212" t="s">
        <v>511</v>
      </c>
      <c r="C13" s="291" t="s">
        <v>508</v>
      </c>
      <c r="D13" s="214"/>
      <c r="E13" s="215">
        <v>8.1999999999999993</v>
      </c>
    </row>
    <row r="14" spans="2:6" s="216" customFormat="1" ht="38.25" x14ac:dyDescent="0.2">
      <c r="B14" s="212" t="s">
        <v>191</v>
      </c>
      <c r="C14" s="291" t="s">
        <v>510</v>
      </c>
      <c r="D14" s="214"/>
      <c r="E14" s="215">
        <v>0.1</v>
      </c>
    </row>
    <row r="15" spans="2:6" ht="14.25" x14ac:dyDescent="0.2">
      <c r="B15" s="344" t="s">
        <v>512</v>
      </c>
      <c r="C15" s="164" t="s">
        <v>221</v>
      </c>
      <c r="D15" s="162">
        <f>SUM(D16)</f>
        <v>0</v>
      </c>
      <c r="E15" s="172">
        <f>SUM(E16)</f>
        <v>0</v>
      </c>
    </row>
    <row r="16" spans="2:6" s="216" customFormat="1" x14ac:dyDescent="0.2">
      <c r="B16" s="212"/>
      <c r="C16" s="291"/>
      <c r="D16" s="214"/>
      <c r="E16" s="215"/>
    </row>
    <row r="17" spans="2:5" ht="15.75" thickBot="1" x14ac:dyDescent="0.25">
      <c r="B17" s="383" t="s">
        <v>155</v>
      </c>
      <c r="C17" s="384"/>
      <c r="D17" s="385">
        <f>D6+D11+D15</f>
        <v>0</v>
      </c>
      <c r="E17" s="386">
        <f>E6+E11+E15</f>
        <v>56.075000000000003</v>
      </c>
    </row>
    <row r="18" spans="2:5" ht="16.5" thickTop="1" thickBot="1" x14ac:dyDescent="0.25">
      <c r="B18" s="916" t="s">
        <v>224</v>
      </c>
      <c r="C18" s="917"/>
      <c r="D18" s="403"/>
      <c r="E18" s="388">
        <f>SUM(D17:E17)</f>
        <v>56.075000000000003</v>
      </c>
    </row>
    <row r="19" spans="2:5" s="216" customFormat="1" ht="15.75" customHeight="1" x14ac:dyDescent="0.2">
      <c r="B19" s="962" t="s">
        <v>513</v>
      </c>
      <c r="C19" s="963"/>
      <c r="D19" s="963"/>
      <c r="E19" s="964"/>
    </row>
    <row r="20" spans="2:5" s="216" customFormat="1" x14ac:dyDescent="0.2">
      <c r="B20" s="965" t="s">
        <v>514</v>
      </c>
      <c r="C20" s="966"/>
      <c r="D20" s="966"/>
      <c r="E20" s="967"/>
    </row>
    <row r="21" spans="2:5" s="216" customFormat="1" ht="28.5" customHeight="1" x14ac:dyDescent="0.2">
      <c r="B21" s="962" t="s">
        <v>515</v>
      </c>
      <c r="C21" s="963"/>
      <c r="D21" s="963"/>
      <c r="E21" s="964"/>
    </row>
    <row r="22" spans="2:5" s="216" customFormat="1" ht="15.75" customHeight="1" x14ac:dyDescent="0.2">
      <c r="B22" s="962" t="s">
        <v>516</v>
      </c>
      <c r="C22" s="963"/>
      <c r="D22" s="963"/>
      <c r="E22" s="964"/>
    </row>
    <row r="23" spans="2:5" s="216" customFormat="1" ht="29.25" customHeight="1" thickBot="1" x14ac:dyDescent="0.25">
      <c r="B23" s="955" t="s">
        <v>517</v>
      </c>
      <c r="C23" s="956"/>
      <c r="D23" s="956"/>
      <c r="E23" s="957"/>
    </row>
    <row r="24" spans="2:5" s="216" customFormat="1" x14ac:dyDescent="0.2"/>
    <row r="25" spans="2:5" s="216" customFormat="1" x14ac:dyDescent="0.2"/>
    <row r="26" spans="2:5" s="216" customFormat="1" x14ac:dyDescent="0.2"/>
    <row r="27" spans="2:5" s="216" customFormat="1" x14ac:dyDescent="0.2"/>
    <row r="28" spans="2:5" s="216" customFormat="1" x14ac:dyDescent="0.2"/>
    <row r="29" spans="2:5" s="216" customFormat="1" x14ac:dyDescent="0.2"/>
  </sheetData>
  <sheetProtection insertRows="0"/>
  <mergeCells count="11">
    <mergeCell ref="B23:E23"/>
    <mergeCell ref="B2:E2"/>
    <mergeCell ref="B4:B5"/>
    <mergeCell ref="C4:C5"/>
    <mergeCell ref="D4:E4"/>
    <mergeCell ref="B19:E19"/>
    <mergeCell ref="B18:C18"/>
    <mergeCell ref="B3:E3"/>
    <mergeCell ref="B20:E20"/>
    <mergeCell ref="B21:E21"/>
    <mergeCell ref="B22:E22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B2:F16"/>
  <sheetViews>
    <sheetView workbookViewId="0"/>
  </sheetViews>
  <sheetFormatPr defaultRowHeight="12.75" x14ac:dyDescent="0.2"/>
  <cols>
    <col min="1" max="1" width="5" customWidth="1"/>
    <col min="2" max="2" width="19" customWidth="1"/>
    <col min="3" max="3" width="18.140625" customWidth="1"/>
    <col min="4" max="4" width="11.5703125" customWidth="1"/>
    <col min="5" max="5" width="12.28515625" customWidth="1"/>
  </cols>
  <sheetData>
    <row r="2" spans="2:6" x14ac:dyDescent="0.2">
      <c r="B2" s="858"/>
      <c r="C2" s="858"/>
      <c r="D2" s="858"/>
      <c r="E2" s="858"/>
    </row>
    <row r="3" spans="2:6" x14ac:dyDescent="0.2">
      <c r="B3" s="141" t="s">
        <v>225</v>
      </c>
      <c r="C3" s="140"/>
      <c r="D3" s="140"/>
      <c r="E3" s="140"/>
    </row>
    <row r="4" spans="2:6" ht="13.5" thickBot="1" x14ac:dyDescent="0.25"/>
    <row r="5" spans="2:6" ht="77.25" customHeight="1" x14ac:dyDescent="0.2">
      <c r="B5" s="938" t="s">
        <v>518</v>
      </c>
      <c r="C5" s="939"/>
      <c r="D5" s="939"/>
      <c r="E5" s="940"/>
    </row>
    <row r="6" spans="2:6" ht="15.75" x14ac:dyDescent="0.2">
      <c r="B6" s="862" t="s">
        <v>213</v>
      </c>
      <c r="C6" s="907" t="s">
        <v>214</v>
      </c>
      <c r="D6" s="909" t="s">
        <v>215</v>
      </c>
      <c r="E6" s="910"/>
    </row>
    <row r="7" spans="2:6" ht="18" customHeight="1" x14ac:dyDescent="0.2">
      <c r="B7" s="863"/>
      <c r="C7" s="908"/>
      <c r="D7" s="43" t="s">
        <v>216</v>
      </c>
      <c r="E7" s="64" t="s">
        <v>217</v>
      </c>
    </row>
    <row r="8" spans="2:6" ht="25.5" x14ac:dyDescent="0.2">
      <c r="B8" s="17" t="s">
        <v>253</v>
      </c>
      <c r="C8" s="18"/>
      <c r="D8" s="33">
        <v>0</v>
      </c>
      <c r="E8" s="41">
        <v>13.5</v>
      </c>
      <c r="F8" s="676">
        <f>SUM(D8+E8)</f>
        <v>13.5</v>
      </c>
    </row>
    <row r="9" spans="2:6" ht="140.25" x14ac:dyDescent="0.2">
      <c r="B9" s="683" t="s">
        <v>504</v>
      </c>
      <c r="C9" s="688" t="s">
        <v>519</v>
      </c>
      <c r="D9" s="65">
        <v>0</v>
      </c>
      <c r="E9" s="66">
        <v>10</v>
      </c>
      <c r="F9" s="137"/>
    </row>
    <row r="10" spans="2:6" ht="153" x14ac:dyDescent="0.2">
      <c r="B10" s="683" t="s">
        <v>193</v>
      </c>
      <c r="C10" s="688" t="s">
        <v>520</v>
      </c>
      <c r="D10" s="65">
        <v>0</v>
      </c>
      <c r="E10" s="66">
        <v>3.5</v>
      </c>
      <c r="F10" s="137"/>
    </row>
    <row r="11" spans="2:6" ht="25.5" x14ac:dyDescent="0.2">
      <c r="B11" s="17" t="s">
        <v>258</v>
      </c>
      <c r="C11" s="67" t="s">
        <v>221</v>
      </c>
      <c r="D11" s="33">
        <v>0</v>
      </c>
      <c r="E11" s="41">
        <v>8</v>
      </c>
      <c r="F11" s="676">
        <f>SUM(D11+E11)</f>
        <v>8</v>
      </c>
    </row>
    <row r="12" spans="2:6" ht="153" x14ac:dyDescent="0.2">
      <c r="B12" s="683" t="s">
        <v>504</v>
      </c>
      <c r="C12" s="688" t="s">
        <v>520</v>
      </c>
      <c r="D12" s="65">
        <v>0</v>
      </c>
      <c r="E12" s="66">
        <v>8</v>
      </c>
      <c r="F12" s="137"/>
    </row>
    <row r="13" spans="2:6" x14ac:dyDescent="0.2">
      <c r="B13" s="17" t="s">
        <v>396</v>
      </c>
      <c r="C13" s="67" t="s">
        <v>221</v>
      </c>
      <c r="D13" s="33">
        <v>0</v>
      </c>
      <c r="E13" s="41">
        <v>0</v>
      </c>
      <c r="F13" s="676">
        <f>SUM(D13+E13)</f>
        <v>0</v>
      </c>
    </row>
    <row r="14" spans="2:6" ht="63.75" x14ac:dyDescent="0.2">
      <c r="B14" s="683" t="s">
        <v>504</v>
      </c>
      <c r="C14" s="688" t="s">
        <v>521</v>
      </c>
      <c r="D14" s="65">
        <v>0</v>
      </c>
      <c r="E14" s="66">
        <v>0</v>
      </c>
      <c r="F14" s="137"/>
    </row>
    <row r="15" spans="2:6" ht="16.5" thickBot="1" x14ac:dyDescent="0.25">
      <c r="B15" s="68" t="s">
        <v>155</v>
      </c>
      <c r="C15" s="69"/>
      <c r="D15" s="70">
        <v>0</v>
      </c>
      <c r="E15" s="71">
        <v>21.5</v>
      </c>
      <c r="F15" s="676">
        <f>SUM(D15+E15)</f>
        <v>21.5</v>
      </c>
    </row>
    <row r="16" spans="2:6" ht="15.75" thickTop="1" thickBot="1" x14ac:dyDescent="0.25">
      <c r="B16" s="968"/>
      <c r="C16" s="969"/>
      <c r="D16" s="969"/>
      <c r="E16" s="970"/>
    </row>
  </sheetData>
  <mergeCells count="6">
    <mergeCell ref="B16:E16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scale="86" orientation="portrait" r:id="rId1"/>
  <headerFooter alignWithMargins="0">
    <oddHeader>&amp;C&amp;P / &amp;N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1" tint="0.249977111117893"/>
    <pageSetUpPr fitToPage="1"/>
  </sheetPr>
  <dimension ref="B1:N51"/>
  <sheetViews>
    <sheetView zoomScaleNormal="100" workbookViewId="0"/>
  </sheetViews>
  <sheetFormatPr defaultColWidth="9.140625" defaultRowHeight="12.75" x14ac:dyDescent="0.2"/>
  <cols>
    <col min="1" max="1" width="2.28515625" customWidth="1"/>
    <col min="2" max="2" width="32.7109375" bestFit="1" customWidth="1"/>
    <col min="3" max="5" width="7.85546875" style="297" bestFit="1" customWidth="1"/>
    <col min="6" max="8" width="7.85546875" bestFit="1" customWidth="1"/>
    <col min="9" max="9" width="8.85546875"/>
  </cols>
  <sheetData>
    <row r="1" spans="2:14" ht="10.9" customHeight="1" thickBot="1" x14ac:dyDescent="0.25"/>
    <row r="2" spans="2:14" ht="45" customHeight="1" x14ac:dyDescent="0.2">
      <c r="B2" s="785" t="s">
        <v>43</v>
      </c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7"/>
    </row>
    <row r="3" spans="2:14" ht="9" customHeight="1" thickBot="1" x14ac:dyDescent="0.25">
      <c r="B3" s="788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90"/>
    </row>
    <row r="4" spans="2:14" ht="13.5" thickBot="1" x14ac:dyDescent="0.25">
      <c r="B4" s="475"/>
      <c r="C4" s="791" t="s">
        <v>44</v>
      </c>
      <c r="D4" s="792"/>
      <c r="E4" s="792"/>
      <c r="F4" s="792"/>
      <c r="G4" s="792"/>
      <c r="H4" s="792"/>
      <c r="I4" s="792"/>
      <c r="J4" s="792"/>
      <c r="K4" s="793"/>
      <c r="L4" s="647"/>
      <c r="M4" s="647"/>
      <c r="N4" s="476" t="s">
        <v>45</v>
      </c>
    </row>
    <row r="5" spans="2:14" ht="13.5" thickBot="1" x14ac:dyDescent="0.25">
      <c r="B5" s="477"/>
      <c r="C5" s="478" t="s">
        <v>46</v>
      </c>
      <c r="D5" s="478" t="s">
        <v>47</v>
      </c>
      <c r="E5" s="478" t="s">
        <v>48</v>
      </c>
      <c r="F5" s="478" t="s">
        <v>49</v>
      </c>
      <c r="G5" s="478" t="s">
        <v>50</v>
      </c>
      <c r="H5" s="478" t="s">
        <v>51</v>
      </c>
      <c r="I5" s="478" t="s">
        <v>52</v>
      </c>
      <c r="J5" s="478" t="s">
        <v>53</v>
      </c>
      <c r="K5" s="478" t="s">
        <v>54</v>
      </c>
      <c r="L5" s="478" t="s">
        <v>55</v>
      </c>
      <c r="M5" s="478" t="s">
        <v>56</v>
      </c>
      <c r="N5" s="478" t="s">
        <v>57</v>
      </c>
    </row>
    <row r="6" spans="2:14" ht="15.75" x14ac:dyDescent="0.25">
      <c r="B6" s="479" t="s">
        <v>58</v>
      </c>
      <c r="C6" s="463">
        <f t="shared" ref="C6:H6" si="0">SUM(C7:C10)</f>
        <v>379.49512674000005</v>
      </c>
      <c r="D6" s="463">
        <f t="shared" si="0"/>
        <v>328.56623662999999</v>
      </c>
      <c r="E6" s="463">
        <f t="shared" si="0"/>
        <v>375.06731385000001</v>
      </c>
      <c r="F6" s="463">
        <f t="shared" si="0"/>
        <v>365.44786004000002</v>
      </c>
      <c r="G6" s="463">
        <f t="shared" si="0"/>
        <v>356.82828214</v>
      </c>
      <c r="H6" s="463">
        <f t="shared" si="0"/>
        <v>381.19927490000003</v>
      </c>
      <c r="I6" s="463">
        <f t="shared" ref="I6" si="1">SUM(I7:I10)</f>
        <v>422.14432606000003</v>
      </c>
      <c r="J6" s="463">
        <f>SUM(J7:J10)</f>
        <v>445.68871125999993</v>
      </c>
      <c r="K6" s="463">
        <f>SUM(K7:K10)</f>
        <v>651.49147153000024</v>
      </c>
      <c r="L6" s="463">
        <f>SUM(L7:L10)</f>
        <v>732.38093321999986</v>
      </c>
      <c r="M6" s="463">
        <f>SUM(M7:M10)</f>
        <v>721.78997922000008</v>
      </c>
      <c r="N6" s="463">
        <f>SUM(N7:N10)</f>
        <v>877.47599999999989</v>
      </c>
    </row>
    <row r="7" spans="2:14" x14ac:dyDescent="0.2">
      <c r="B7" s="480" t="s">
        <v>59</v>
      </c>
      <c r="C7" s="461">
        <f t="shared" ref="C7:I10" si="2">SUM(C12+C17+C22+C27+C32+C37+C42)</f>
        <v>3.18</v>
      </c>
      <c r="D7" s="461">
        <f t="shared" si="2"/>
        <v>2.8816600000000001</v>
      </c>
      <c r="E7" s="461">
        <f t="shared" si="2"/>
        <v>2.7879999999999998</v>
      </c>
      <c r="F7" s="461">
        <f t="shared" si="2"/>
        <v>2.843</v>
      </c>
      <c r="G7" s="461">
        <f t="shared" si="2"/>
        <v>2.9940000000000002</v>
      </c>
      <c r="H7" s="461">
        <f t="shared" si="2"/>
        <v>3.4550000000000001</v>
      </c>
      <c r="I7" s="461">
        <f t="shared" si="2"/>
        <v>3.379</v>
      </c>
      <c r="J7" s="461">
        <f>SUM(J12+J17+J22+J27+J32+J37+J42)</f>
        <v>2.8129999999999997</v>
      </c>
      <c r="K7" s="461">
        <f>SUM(K12+K17+K22+K27+K32+K37+K42)</f>
        <v>2.9974847899999997</v>
      </c>
      <c r="L7" s="461">
        <f>SUM(L12+L17+L22+L27+L32+L37+L42)</f>
        <v>2.96568773</v>
      </c>
      <c r="M7" s="461">
        <f>SUM(M12+M17+M22+M27+M32+M37+M42)</f>
        <v>2.9946877299999999</v>
      </c>
      <c r="N7" s="461">
        <f>SUM(N12+N17+N22+N27+N32+N37+N42)</f>
        <v>3.218</v>
      </c>
    </row>
    <row r="8" spans="2:14" x14ac:dyDescent="0.2">
      <c r="B8" s="480" t="s">
        <v>60</v>
      </c>
      <c r="C8" s="461">
        <f t="shared" si="2"/>
        <v>72.914999999999992</v>
      </c>
      <c r="D8" s="461">
        <f t="shared" si="2"/>
        <v>73.641871500000008</v>
      </c>
      <c r="E8" s="461">
        <f t="shared" si="2"/>
        <v>69.785000580000002</v>
      </c>
      <c r="F8" s="461">
        <f t="shared" si="2"/>
        <v>86.170158299999997</v>
      </c>
      <c r="G8" s="461">
        <f t="shared" si="2"/>
        <v>81.155000000000001</v>
      </c>
      <c r="H8" s="461">
        <f t="shared" si="2"/>
        <v>69.941000000000003</v>
      </c>
      <c r="I8" s="461">
        <f t="shared" si="2"/>
        <v>112.24965006000001</v>
      </c>
      <c r="J8" s="461">
        <f t="shared" ref="J8:K8" si="3">SUM(J13+J18+J23+J28+J33+J38+J43)</f>
        <v>85.440539650000005</v>
      </c>
      <c r="K8" s="461">
        <f t="shared" si="3"/>
        <v>68.771000000000001</v>
      </c>
      <c r="L8" s="461">
        <f t="shared" ref="L8:L10" si="4">SUM(L13+L18+L23+L28+L33+L38+L43)</f>
        <v>111.41737892999998</v>
      </c>
      <c r="M8" s="461">
        <f t="shared" ref="M8:N10" si="5">SUM(M13+M18+M23+M28+M33+M38+M43)</f>
        <v>117.71890192999999</v>
      </c>
      <c r="N8" s="461">
        <f t="shared" si="5"/>
        <v>157.59800000000001</v>
      </c>
    </row>
    <row r="9" spans="2:14" x14ac:dyDescent="0.2">
      <c r="B9" s="480" t="s">
        <v>61</v>
      </c>
      <c r="C9" s="461">
        <f t="shared" si="2"/>
        <v>268.21100000000001</v>
      </c>
      <c r="D9" s="461">
        <f t="shared" si="2"/>
        <v>220.20976999999999</v>
      </c>
      <c r="E9" s="461">
        <f t="shared" si="2"/>
        <v>236.36800000000002</v>
      </c>
      <c r="F9" s="461">
        <f t="shared" si="2"/>
        <v>245.94500000000002</v>
      </c>
      <c r="G9" s="461">
        <f t="shared" si="2"/>
        <v>232.69700000000003</v>
      </c>
      <c r="H9" s="461">
        <f t="shared" si="2"/>
        <v>235.68300000000002</v>
      </c>
      <c r="I9" s="461">
        <f t="shared" si="2"/>
        <v>229.08600000000001</v>
      </c>
      <c r="J9" s="461">
        <f t="shared" ref="J9:K9" si="6">SUM(J14+J19+J24+J29+J34+J39+J44)</f>
        <v>241.56099999999998</v>
      </c>
      <c r="K9" s="461">
        <f t="shared" si="6"/>
        <v>441.6191698200002</v>
      </c>
      <c r="L9" s="461">
        <f t="shared" si="4"/>
        <v>427.4547667199999</v>
      </c>
      <c r="M9" s="461">
        <f t="shared" si="5"/>
        <v>418.54576671999996</v>
      </c>
      <c r="N9" s="461">
        <f t="shared" si="5"/>
        <v>319.91800000000001</v>
      </c>
    </row>
    <row r="10" spans="2:14" ht="13.5" thickBot="1" x14ac:dyDescent="0.25">
      <c r="B10" s="480" t="s">
        <v>62</v>
      </c>
      <c r="C10" s="461">
        <f t="shared" si="2"/>
        <v>35.189126740000006</v>
      </c>
      <c r="D10" s="461">
        <f t="shared" si="2"/>
        <v>31.832935130000006</v>
      </c>
      <c r="E10" s="461">
        <f t="shared" si="2"/>
        <v>66.126313269999997</v>
      </c>
      <c r="F10" s="461">
        <f t="shared" si="2"/>
        <v>30.489701740000005</v>
      </c>
      <c r="G10" s="461">
        <f t="shared" si="2"/>
        <v>39.982282140000002</v>
      </c>
      <c r="H10" s="461">
        <f t="shared" si="2"/>
        <v>72.120274900000013</v>
      </c>
      <c r="I10" s="461">
        <f t="shared" si="2"/>
        <v>77.429676000000001</v>
      </c>
      <c r="J10" s="461">
        <f t="shared" ref="J10:K10" si="7">SUM(J15+J20+J25+J30+J35+J40+J45)</f>
        <v>115.87417160999996</v>
      </c>
      <c r="K10" s="461">
        <f t="shared" si="7"/>
        <v>138.10381691999999</v>
      </c>
      <c r="L10" s="461">
        <f t="shared" si="4"/>
        <v>190.54309984000002</v>
      </c>
      <c r="M10" s="461">
        <f t="shared" si="5"/>
        <v>182.53062284000004</v>
      </c>
      <c r="N10" s="461">
        <f t="shared" si="5"/>
        <v>396.7419999999999</v>
      </c>
    </row>
    <row r="11" spans="2:14" ht="15.75" x14ac:dyDescent="0.25">
      <c r="B11" s="479" t="s">
        <v>35</v>
      </c>
      <c r="C11" s="463">
        <f t="shared" ref="C11:G11" si="8">SUM(C12:C15)</f>
        <v>187.19800000000001</v>
      </c>
      <c r="D11" s="463">
        <f t="shared" si="8"/>
        <v>158.60799999999998</v>
      </c>
      <c r="E11" s="463">
        <f t="shared" si="8"/>
        <v>189.98099999999999</v>
      </c>
      <c r="F11" s="463">
        <f t="shared" si="8"/>
        <v>173.84399999999999</v>
      </c>
      <c r="G11" s="463">
        <f t="shared" si="8"/>
        <v>167.203</v>
      </c>
      <c r="H11" s="463">
        <f>SUM(H12:H15)</f>
        <v>164.71</v>
      </c>
      <c r="I11" s="463">
        <f t="shared" ref="I11" si="9">SUM(I12:I15)</f>
        <v>160.34000000000003</v>
      </c>
      <c r="J11" s="463">
        <f>SUM(J12:J15)</f>
        <v>180</v>
      </c>
      <c r="K11" s="463">
        <f>SUM(K12:K15)</f>
        <v>361.20700000000016</v>
      </c>
      <c r="L11" s="463">
        <f>SUM(L12:L15)</f>
        <v>409.39799999999991</v>
      </c>
      <c r="M11" s="463">
        <f>SUM(M12:M15)</f>
        <v>409.4</v>
      </c>
      <c r="N11" s="463">
        <f>SUM(N12:N15)</f>
        <v>163.17000000000002</v>
      </c>
    </row>
    <row r="12" spans="2:14" x14ac:dyDescent="0.2">
      <c r="B12" s="480" t="s">
        <v>59</v>
      </c>
      <c r="C12" s="462">
        <f>'BOR 12-20'!D5</f>
        <v>2</v>
      </c>
      <c r="D12" s="462">
        <f>'BOR 12-20'!F5</f>
        <v>1.8</v>
      </c>
      <c r="E12" s="462">
        <f>'BOR 12-20'!H5</f>
        <v>1.7</v>
      </c>
      <c r="F12" s="462">
        <f>'BOR 12-20'!J5</f>
        <v>1.7</v>
      </c>
      <c r="G12" s="462">
        <f>'BOR 12-20'!L5</f>
        <v>1.7</v>
      </c>
      <c r="H12" s="462">
        <f>'BOR 12-20'!N5</f>
        <v>2.2000000000000002</v>
      </c>
      <c r="I12" s="462">
        <f>'BOR 12-20'!P5</f>
        <v>2.19</v>
      </c>
      <c r="J12" s="462">
        <f>'BOR 12-20'!R5</f>
        <v>1.7</v>
      </c>
      <c r="K12" s="462">
        <f>'BOR 12-20'!T5</f>
        <v>1.7</v>
      </c>
      <c r="L12" s="462">
        <f>'BOR 12-20'!V5</f>
        <v>1.7</v>
      </c>
      <c r="M12" s="462">
        <f>'BOR 12-20'!X5</f>
        <v>1.7</v>
      </c>
      <c r="N12" s="462">
        <f>'BOR 12-20'!Z5</f>
        <v>1.9</v>
      </c>
    </row>
    <row r="13" spans="2:14" x14ac:dyDescent="0.2">
      <c r="B13" s="480" t="s">
        <v>60</v>
      </c>
      <c r="C13" s="462"/>
      <c r="D13" s="462">
        <f>'BOR 12-20'!F8</f>
        <v>11.045000000000002</v>
      </c>
      <c r="E13" s="462">
        <f>'BOR 12-20'!H8</f>
        <v>14.85</v>
      </c>
      <c r="F13" s="462">
        <f>'BOR 12-20'!J8</f>
        <v>7.9499999999999993</v>
      </c>
      <c r="G13" s="462">
        <f>'BOR 12-20'!L8</f>
        <v>7.1999999999999993</v>
      </c>
      <c r="H13" s="462">
        <f>'BOR 12-20'!N8</f>
        <v>5.81</v>
      </c>
      <c r="I13" s="462">
        <f>'BOR 12-20'!P8</f>
        <v>5.2700000000000005</v>
      </c>
      <c r="J13" s="462">
        <f>'BOR 12-20'!R8</f>
        <v>3.8499999999999996</v>
      </c>
      <c r="K13" s="462">
        <f>'BOR 12-20'!T8</f>
        <v>2.25</v>
      </c>
      <c r="L13" s="462">
        <f>'BOR 12-20'!V8</f>
        <v>32.1</v>
      </c>
      <c r="M13" s="462">
        <f>'BOR 12-20'!X8</f>
        <v>32.1</v>
      </c>
      <c r="N13" s="462">
        <f>'BOR 12-20'!Z8</f>
        <v>2.25</v>
      </c>
    </row>
    <row r="14" spans="2:14" x14ac:dyDescent="0.2">
      <c r="B14" s="480" t="s">
        <v>61</v>
      </c>
      <c r="C14" s="462">
        <f>'BOR 12-20'!D35</f>
        <v>185.19800000000001</v>
      </c>
      <c r="D14" s="462">
        <f>'BOR 12-20'!F35</f>
        <v>145.76299999999998</v>
      </c>
      <c r="E14" s="462">
        <f>'BOR 12-20'!H35</f>
        <v>173.43099999999998</v>
      </c>
      <c r="F14" s="462">
        <f>'BOR 12-20'!J35</f>
        <v>164.19399999999999</v>
      </c>
      <c r="G14" s="462">
        <f>'BOR 12-20'!L35</f>
        <v>158.303</v>
      </c>
      <c r="H14" s="462">
        <f>'BOR 12-20'!N35</f>
        <v>156.70000000000002</v>
      </c>
      <c r="I14" s="462">
        <f>'BOR 12-20'!P35</f>
        <v>152.88000000000002</v>
      </c>
      <c r="J14" s="462">
        <f>'BOR 12-20'!R35</f>
        <v>174.45</v>
      </c>
      <c r="K14" s="462">
        <f>'BOR 12-20'!T35</f>
        <v>357.25700000000018</v>
      </c>
      <c r="L14" s="462">
        <f>'BOR 12-20'!V35</f>
        <v>375.5979999999999</v>
      </c>
      <c r="M14" s="462">
        <f>'BOR 12-20'!X35</f>
        <v>375.59999999999997</v>
      </c>
      <c r="N14" s="462">
        <f>+'BOR 12-20'!Z35</f>
        <v>159.02000000000001</v>
      </c>
    </row>
    <row r="15" spans="2:14" ht="13.5" thickBot="1" x14ac:dyDescent="0.25">
      <c r="B15" s="480" t="s">
        <v>62</v>
      </c>
      <c r="C15" s="462">
        <f>'BOR 12-20'!D96</f>
        <v>0</v>
      </c>
      <c r="D15" s="462">
        <f>'BOR 12-20'!F96</f>
        <v>0</v>
      </c>
      <c r="E15" s="462">
        <f>'BOR 12-20'!H96</f>
        <v>0</v>
      </c>
      <c r="F15" s="462">
        <f>'BOR 12-20'!J96</f>
        <v>0</v>
      </c>
      <c r="G15" s="462">
        <f>'BOR 12-20'!L96</f>
        <v>0</v>
      </c>
      <c r="H15" s="462">
        <f>'BOR 12-20'!N96</f>
        <v>0</v>
      </c>
      <c r="I15" s="462">
        <f>'BOR 12-20'!P96</f>
        <v>0</v>
      </c>
      <c r="J15" s="462">
        <f>'BOR 12-20'!R96</f>
        <v>0</v>
      </c>
      <c r="K15" s="462">
        <f>'BOR 12-20'!T96</f>
        <v>0</v>
      </c>
      <c r="L15" s="462">
        <f>'BOR 12-20'!V96</f>
        <v>0</v>
      </c>
      <c r="M15" s="462">
        <f>'BOR 12-20'!X96</f>
        <v>0</v>
      </c>
      <c r="N15" s="462">
        <f>'BOR 12-20'!Z96</f>
        <v>0</v>
      </c>
    </row>
    <row r="16" spans="2:14" ht="15.75" x14ac:dyDescent="0.25">
      <c r="B16" s="479" t="s">
        <v>36</v>
      </c>
      <c r="C16" s="463">
        <f t="shared" ref="C16:H16" si="10">SUM(C17:C20)</f>
        <v>35.941126740000009</v>
      </c>
      <c r="D16" s="463">
        <f t="shared" si="10"/>
        <v>32.215806630000003</v>
      </c>
      <c r="E16" s="463">
        <f t="shared" si="10"/>
        <v>37.622313849999998</v>
      </c>
      <c r="F16" s="463">
        <f t="shared" si="10"/>
        <v>40.529860040000003</v>
      </c>
      <c r="G16" s="463">
        <f t="shared" si="10"/>
        <v>48.78828214</v>
      </c>
      <c r="H16" s="463">
        <f t="shared" si="10"/>
        <v>85.006274900000008</v>
      </c>
      <c r="I16" s="463">
        <f t="shared" ref="I16" si="11">SUM(I17:I20)</f>
        <v>86.172326060000003</v>
      </c>
      <c r="J16" s="463">
        <f t="shared" ref="J16" si="12">SUM(J17:J20)</f>
        <v>129.24871125999996</v>
      </c>
      <c r="K16" s="463">
        <f t="shared" ref="K16" si="13">SUM(K17:K20)</f>
        <v>148.33197152999998</v>
      </c>
      <c r="L16" s="463">
        <f>SUM(L17:L20)</f>
        <v>122.90793322000002</v>
      </c>
      <c r="M16" s="463">
        <f>SUM(M17:M20)</f>
        <v>122.90793322000002</v>
      </c>
      <c r="N16" s="463">
        <f>SUM(N17:N20)</f>
        <v>388.07599999999996</v>
      </c>
    </row>
    <row r="17" spans="2:14" x14ac:dyDescent="0.2">
      <c r="B17" s="480" t="s">
        <v>59</v>
      </c>
      <c r="C17" s="462">
        <f>+'USACE 12-20'!D5</f>
        <v>0.20699999999999999</v>
      </c>
      <c r="D17" s="462">
        <f>+'USACE 12-20'!F5</f>
        <v>0.12</v>
      </c>
      <c r="E17" s="462">
        <f>+'USACE 12-20'!H5</f>
        <v>0.115</v>
      </c>
      <c r="F17" s="462">
        <f>+'USACE 12-20'!J5</f>
        <v>0.09</v>
      </c>
      <c r="G17" s="462">
        <f>+'USACE 12-20'!L5</f>
        <v>9.6000000000000002E-2</v>
      </c>
      <c r="H17" s="462">
        <f>+'USACE 12-20'!N5</f>
        <v>4.5999999999999999E-2</v>
      </c>
      <c r="I17" s="462">
        <f>+'USACE 12-20'!P5</f>
        <v>1.9E-2</v>
      </c>
      <c r="J17" s="462">
        <f>+'USACE 12-20'!R5</f>
        <v>3.0000000000000001E-3</v>
      </c>
      <c r="K17" s="462">
        <f>+'USACE 12-20'!T5</f>
        <v>4.048479E-2</v>
      </c>
      <c r="L17" s="462">
        <f>+'USACE 12-20'!V5</f>
        <v>1.368773E-2</v>
      </c>
      <c r="M17" s="462">
        <f>+'USACE 12-20'!X5</f>
        <v>1.368773E-2</v>
      </c>
      <c r="N17" s="462">
        <f>'USACE 12-20'!Z5</f>
        <v>2.7E-2</v>
      </c>
    </row>
    <row r="18" spans="2:14" x14ac:dyDescent="0.2">
      <c r="B18" s="480" t="s">
        <v>60</v>
      </c>
      <c r="C18" s="462">
        <f>+'USACE 12-20'!D7:D7</f>
        <v>0</v>
      </c>
      <c r="D18" s="462">
        <f>+'USACE 12-20'!F7</f>
        <v>1.6871500000000001E-2</v>
      </c>
      <c r="E18" s="462">
        <f>+'USACE 12-20'!H7</f>
        <v>0.24900058</v>
      </c>
      <c r="F18" s="462">
        <f>+'USACE 12-20'!J7</f>
        <v>1.1582999999999999E-3</v>
      </c>
      <c r="G18" s="462">
        <f>+'USACE 12-20'!L7</f>
        <v>0</v>
      </c>
      <c r="H18" s="462">
        <f>+'USACE 12-20'!N7</f>
        <v>0</v>
      </c>
      <c r="I18" s="462">
        <f>+'USACE 12-20'!P7</f>
        <v>5.6500600000000002E-3</v>
      </c>
      <c r="J18" s="462">
        <f>+'USACE 12-20'!R7</f>
        <v>0.17253964999999999</v>
      </c>
      <c r="K18" s="462">
        <f>+'USACE 12-20'!T7</f>
        <v>0</v>
      </c>
      <c r="L18" s="462">
        <f>+'USACE 12-20'!V7</f>
        <v>2.1378930000000001E-2</v>
      </c>
      <c r="M18" s="462">
        <f>+'USACE 12-20'!X7</f>
        <v>2.1378930000000001E-2</v>
      </c>
      <c r="N18" s="462">
        <f>'USACE 12-20'!Z7</f>
        <v>0</v>
      </c>
    </row>
    <row r="19" spans="2:14" x14ac:dyDescent="0.2">
      <c r="B19" s="480" t="s">
        <v>61</v>
      </c>
      <c r="C19" s="462">
        <f>+'USACE 12-20'!D9</f>
        <v>0.68799999999999994</v>
      </c>
      <c r="D19" s="462">
        <f>+'USACE 12-20'!F9</f>
        <v>0.38900000000000001</v>
      </c>
      <c r="E19" s="462">
        <f>+'USACE 12-20'!H9</f>
        <v>1.2749999999999999</v>
      </c>
      <c r="F19" s="462">
        <f>+'USACE 12-20'!J9</f>
        <v>10.091999999999999</v>
      </c>
      <c r="G19" s="462">
        <f>+'USACE 12-20'!L9</f>
        <v>8.8529999999999998</v>
      </c>
      <c r="H19" s="462">
        <f>+'USACE 12-20'!N9</f>
        <v>12.982999999999999</v>
      </c>
      <c r="I19" s="462">
        <f>+'USACE 12-20'!P9</f>
        <v>8.86</v>
      </c>
      <c r="J19" s="462">
        <f>+'USACE 12-20'!R9</f>
        <v>13.341999999999999</v>
      </c>
      <c r="K19" s="462">
        <f>+'USACE 12-20'!T9</f>
        <v>10.330669819999997</v>
      </c>
      <c r="L19" s="462">
        <f>+'USACE 12-20'!V9</f>
        <v>12.947766720000001</v>
      </c>
      <c r="M19" s="462">
        <f>+'USACE 12-20'!X9</f>
        <v>12.947766720000001</v>
      </c>
      <c r="N19" s="462">
        <f>'USACE 12-20'!Z9</f>
        <v>2.35</v>
      </c>
    </row>
    <row r="20" spans="2:14" ht="13.5" thickBot="1" x14ac:dyDescent="0.25">
      <c r="B20" s="480" t="s">
        <v>62</v>
      </c>
      <c r="C20" s="462">
        <f>+'USACE 12-20'!D14</f>
        <v>35.046126740000005</v>
      </c>
      <c r="D20" s="462">
        <f>+'USACE 12-20'!F14</f>
        <v>31.689935130000006</v>
      </c>
      <c r="E20" s="462">
        <f>+'USACE 12-20'!H14</f>
        <v>35.983313269999996</v>
      </c>
      <c r="F20" s="462">
        <f>+'USACE 12-20'!J14</f>
        <v>30.346701740000004</v>
      </c>
      <c r="G20" s="462">
        <f>+'USACE 12-20'!L14</f>
        <v>39.839282140000002</v>
      </c>
      <c r="H20" s="462">
        <f>+'USACE 12-20'!N14</f>
        <v>71.977274900000012</v>
      </c>
      <c r="I20" s="462">
        <f>+'USACE 12-20'!P14</f>
        <v>77.287676000000005</v>
      </c>
      <c r="J20" s="462">
        <f>+'USACE 12-20'!R14</f>
        <v>115.73117160999996</v>
      </c>
      <c r="K20" s="462">
        <f>+'USACE 12-20'!T14</f>
        <v>137.96081691999998</v>
      </c>
      <c r="L20" s="462">
        <f>+'USACE 12-20'!V14</f>
        <v>109.92509984000002</v>
      </c>
      <c r="M20" s="462">
        <f>+'USACE 12-20'!X14</f>
        <v>109.92509984000002</v>
      </c>
      <c r="N20" s="462">
        <f>'USACE 12-20'!Z14</f>
        <v>385.69899999999996</v>
      </c>
    </row>
    <row r="21" spans="2:14" ht="16.5" customHeight="1" x14ac:dyDescent="0.25">
      <c r="B21" s="481" t="s">
        <v>63</v>
      </c>
      <c r="C21" s="463">
        <f t="shared" ref="C21:H21" si="14">SUM(C22:C25)</f>
        <v>56.075000000000003</v>
      </c>
      <c r="D21" s="463">
        <f t="shared" si="14"/>
        <v>44.908999999999999</v>
      </c>
      <c r="E21" s="463">
        <f t="shared" si="14"/>
        <v>52.156999999999996</v>
      </c>
      <c r="F21" s="463">
        <f t="shared" si="14"/>
        <v>52.973999999999997</v>
      </c>
      <c r="G21" s="463">
        <f t="shared" si="14"/>
        <v>46.010000000000005</v>
      </c>
      <c r="H21" s="463">
        <f t="shared" si="14"/>
        <v>33.79</v>
      </c>
      <c r="I21" s="463">
        <f t="shared" ref="I21" si="15">SUM(I22:I25)</f>
        <v>80.581000000000003</v>
      </c>
      <c r="J21" s="463">
        <f t="shared" ref="J21:K21" si="16">SUM(J22:J25)</f>
        <v>53.693000000000005</v>
      </c>
      <c r="K21" s="463">
        <f t="shared" si="16"/>
        <v>55.992999999999995</v>
      </c>
      <c r="L21" s="463">
        <f>SUM(L22:L25)</f>
        <v>86.596000000000004</v>
      </c>
      <c r="M21" s="463">
        <f>SUM(M22:M25)</f>
        <v>64.31</v>
      </c>
      <c r="N21" s="463">
        <f>SUM(N22:N25)</f>
        <v>64.31</v>
      </c>
    </row>
    <row r="22" spans="2:14" x14ac:dyDescent="0.2">
      <c r="B22" s="480" t="s">
        <v>59</v>
      </c>
      <c r="C22" s="462">
        <f>'NRCS 12-20'!D5</f>
        <v>0</v>
      </c>
      <c r="D22" s="462">
        <f>'NRCS 12-20'!F5</f>
        <v>0</v>
      </c>
      <c r="E22" s="462">
        <f>'NRCS 12-20'!H5</f>
        <v>0</v>
      </c>
      <c r="F22" s="462">
        <f>'NRCS 12-20'!J5</f>
        <v>0</v>
      </c>
      <c r="G22" s="462">
        <f>'NRCS 12-20'!L5</f>
        <v>0</v>
      </c>
      <c r="H22" s="462">
        <f>'NRCS 12-20'!N5</f>
        <v>0</v>
      </c>
      <c r="I22" s="462">
        <f>'NRCS 12-20'!P5</f>
        <v>0</v>
      </c>
      <c r="J22" s="462">
        <f>'NRCS 12-20'!R5</f>
        <v>0</v>
      </c>
      <c r="K22" s="462">
        <f>'NRCS 12-20'!T5</f>
        <v>0</v>
      </c>
      <c r="L22" s="462">
        <f>'NRCS 12-20'!V5</f>
        <v>0</v>
      </c>
      <c r="M22" s="462">
        <f>'NRCS 12-20'!X5</f>
        <v>0</v>
      </c>
      <c r="N22" s="462">
        <f>'NRCS 12-20'!Z5</f>
        <v>0</v>
      </c>
    </row>
    <row r="23" spans="2:14" x14ac:dyDescent="0.2">
      <c r="B23" s="480" t="s">
        <v>60</v>
      </c>
      <c r="C23" s="462">
        <f>'NRCS 12-20'!D6</f>
        <v>35.591999999999999</v>
      </c>
      <c r="D23" s="462">
        <f>'NRCS 12-20'!F6</f>
        <v>27.503</v>
      </c>
      <c r="E23" s="462">
        <f>'NRCS 12-20'!H6</f>
        <v>17.672999999999998</v>
      </c>
      <c r="F23" s="462">
        <f>'NRCS 12-20'!J6</f>
        <v>41.095999999999997</v>
      </c>
      <c r="G23" s="462">
        <f>'NRCS 12-20'!L6</f>
        <v>38.636000000000003</v>
      </c>
      <c r="H23" s="462">
        <f>'NRCS 12-20'!N6</f>
        <v>29.113</v>
      </c>
      <c r="I23" s="462">
        <f>'NRCS 12-20'!P6</f>
        <v>72.007000000000005</v>
      </c>
      <c r="J23" s="462">
        <f>'NRCS 12-20'!R6</f>
        <v>46.154000000000003</v>
      </c>
      <c r="K23" s="462">
        <f>'NRCS 12-20'!T6</f>
        <v>33.491</v>
      </c>
      <c r="L23" s="462">
        <f>'NRCS 12-20'!V6</f>
        <v>36.552999999999997</v>
      </c>
      <c r="M23" s="462">
        <f>'NRCS 12-20'!X6</f>
        <v>34.880000000000003</v>
      </c>
      <c r="N23" s="462">
        <f>'NRCS 12-20'!Z6</f>
        <v>34.880000000000003</v>
      </c>
    </row>
    <row r="24" spans="2:14" x14ac:dyDescent="0.2">
      <c r="B24" s="480" t="s">
        <v>61</v>
      </c>
      <c r="C24" s="462">
        <f>'NRCS 12-20'!D11</f>
        <v>20.483000000000001</v>
      </c>
      <c r="D24" s="462">
        <f>'NRCS 12-20'!F11</f>
        <v>17.405999999999999</v>
      </c>
      <c r="E24" s="462">
        <f>'NRCS 12-20'!H11</f>
        <v>4.484</v>
      </c>
      <c r="F24" s="462">
        <f>'NRCS 12-20'!J11</f>
        <v>11.878</v>
      </c>
      <c r="G24" s="462">
        <f>'NRCS 12-20'!L11</f>
        <v>7.3740000000000006</v>
      </c>
      <c r="H24" s="462">
        <f>'NRCS 12-20'!N11</f>
        <v>4.6769999999999996</v>
      </c>
      <c r="I24" s="462">
        <f>'NRCS 12-20'!P11</f>
        <v>8.5739999999999998</v>
      </c>
      <c r="J24" s="462">
        <f>'NRCS 12-20'!R11</f>
        <v>7.5389999999999997</v>
      </c>
      <c r="K24" s="462">
        <f>'NRCS 12-20'!T11</f>
        <v>22.501999999999999</v>
      </c>
      <c r="L24" s="462">
        <f>'NRCS 12-20'!V11</f>
        <v>27.5</v>
      </c>
      <c r="M24" s="462">
        <f>'NRCS 12-20'!X11</f>
        <v>18.53</v>
      </c>
      <c r="N24" s="462">
        <f>'NRCS 12-20'!Z11</f>
        <v>18.53</v>
      </c>
    </row>
    <row r="25" spans="2:14" ht="13.5" thickBot="1" x14ac:dyDescent="0.25">
      <c r="B25" s="480" t="s">
        <v>62</v>
      </c>
      <c r="C25" s="462">
        <f>'NRCS 12-20'!D18</f>
        <v>0</v>
      </c>
      <c r="D25" s="462">
        <f>'NRCS 12-20'!F18</f>
        <v>0</v>
      </c>
      <c r="E25" s="462">
        <f>'NRCS 12-20'!H18</f>
        <v>30</v>
      </c>
      <c r="F25" s="462">
        <f>'NRCS 12-20'!J18</f>
        <v>0</v>
      </c>
      <c r="G25" s="462">
        <f>'NRCS 12-20'!L18</f>
        <v>0</v>
      </c>
      <c r="H25" s="462">
        <f>'NRCS 12-20'!N18</f>
        <v>0</v>
      </c>
      <c r="I25" s="462">
        <f>'NRCS 12-20'!P18</f>
        <v>0</v>
      </c>
      <c r="J25" s="462">
        <f>'NRCS 12-20'!R18</f>
        <v>0</v>
      </c>
      <c r="K25" s="462">
        <f>'NRCS 12-20'!T18</f>
        <v>0</v>
      </c>
      <c r="L25" s="462">
        <f>'NRCS 12-20'!V18</f>
        <v>22.542999999999999</v>
      </c>
      <c r="M25" s="462">
        <f>'NRCS 12-20'!X18</f>
        <v>10.9</v>
      </c>
      <c r="N25" s="462">
        <f>'NRCS 12-20'!Z18</f>
        <v>10.9</v>
      </c>
    </row>
    <row r="26" spans="2:14" ht="15.75" x14ac:dyDescent="0.25">
      <c r="B26" s="482" t="s">
        <v>64</v>
      </c>
      <c r="C26" s="463">
        <f t="shared" ref="C26:H26" si="17">SUM(C27:C30)</f>
        <v>1.39</v>
      </c>
      <c r="D26" s="463">
        <f t="shared" si="17"/>
        <v>1.3024300000000002</v>
      </c>
      <c r="E26" s="463">
        <f t="shared" si="17"/>
        <v>1.39</v>
      </c>
      <c r="F26" s="463">
        <f t="shared" si="17"/>
        <v>1.516</v>
      </c>
      <c r="G26" s="463">
        <f t="shared" si="17"/>
        <v>1.6440000000000001</v>
      </c>
      <c r="H26" s="463">
        <f t="shared" si="17"/>
        <v>1.5739999999999998</v>
      </c>
      <c r="I26" s="463">
        <f t="shared" ref="I26:N26" si="18">SUM(I27:I30)</f>
        <v>1.51</v>
      </c>
      <c r="J26" s="463">
        <f t="shared" si="18"/>
        <v>1.5189999999999999</v>
      </c>
      <c r="K26" s="463">
        <f t="shared" si="18"/>
        <v>1.548</v>
      </c>
      <c r="L26" s="463">
        <f t="shared" si="18"/>
        <v>1.5089999999999999</v>
      </c>
      <c r="M26" s="463">
        <f t="shared" si="18"/>
        <v>1.554</v>
      </c>
      <c r="N26" s="463">
        <f t="shared" si="18"/>
        <v>1.5850000000000002</v>
      </c>
    </row>
    <row r="27" spans="2:14" x14ac:dyDescent="0.2">
      <c r="B27" s="480" t="s">
        <v>59</v>
      </c>
      <c r="C27" s="462">
        <f>'NOAA 12-20'!D5</f>
        <v>0.18</v>
      </c>
      <c r="D27" s="462">
        <f>'NOAA 12-20'!F5</f>
        <v>0.16866</v>
      </c>
      <c r="E27" s="462">
        <f>'NOAA 12-20'!H5</f>
        <v>0.18</v>
      </c>
      <c r="F27" s="462">
        <f>'NOAA 12-20'!J5</f>
        <v>0.26</v>
      </c>
      <c r="G27" s="462">
        <f>'NOAA 12-20'!L5</f>
        <v>0.40500000000000003</v>
      </c>
      <c r="H27" s="462">
        <f>'NOAA 12-20'!N5</f>
        <v>0.41599999999999998</v>
      </c>
      <c r="I27" s="462">
        <f>'NOAA 12-20'!P5</f>
        <v>0.38</v>
      </c>
      <c r="J27" s="462">
        <f>'NOAA 12-20'!R5</f>
        <v>0.309</v>
      </c>
      <c r="K27" s="462">
        <f>'NOAA 12-20'!T5</f>
        <v>0.45600000000000002</v>
      </c>
      <c r="L27" s="462">
        <f>'NOAA 12-20'!V5</f>
        <v>0.45099999999999996</v>
      </c>
      <c r="M27" s="462">
        <f>'NOAA 12-20'!X5</f>
        <v>0.48</v>
      </c>
      <c r="N27" s="462">
        <f>'NOAA 12-20'!Z5</f>
        <v>0.49</v>
      </c>
    </row>
    <row r="28" spans="2:14" x14ac:dyDescent="0.2">
      <c r="B28" s="480" t="s">
        <v>60</v>
      </c>
      <c r="C28" s="462">
        <f>'NOAA 12-20'!D8</f>
        <v>1</v>
      </c>
      <c r="D28" s="462">
        <f>'NOAA 12-20'!F8</f>
        <v>0.93700000000000006</v>
      </c>
      <c r="E28" s="462">
        <f>'NOAA 12-20'!H8</f>
        <v>1</v>
      </c>
      <c r="F28" s="462">
        <f>'NOAA 12-20'!J8</f>
        <v>1.1830000000000001</v>
      </c>
      <c r="G28" s="462">
        <f>'NOAA 12-20'!L8</f>
        <v>1.1060000000000001</v>
      </c>
      <c r="H28" s="462">
        <f>'NOAA 12-20'!N8</f>
        <v>1.028</v>
      </c>
      <c r="I28" s="462">
        <f>'NOAA 12-20'!P8</f>
        <v>0.98199999999999998</v>
      </c>
      <c r="J28" s="462">
        <f>'NOAA 12-20'!R8</f>
        <v>1.0589999999999999</v>
      </c>
      <c r="K28" s="462">
        <f>'NOAA 12-20'!T8</f>
        <v>0.89</v>
      </c>
      <c r="L28" s="462">
        <f>'NOAA 12-20'!V8</f>
        <v>0.94099999999999995</v>
      </c>
      <c r="M28" s="462">
        <f>'NOAA 12-20'!X8</f>
        <v>0.89800000000000002</v>
      </c>
      <c r="N28" s="462">
        <f>'NOAA 12-20'!Z8</f>
        <v>0.91600000000000004</v>
      </c>
    </row>
    <row r="29" spans="2:14" x14ac:dyDescent="0.2">
      <c r="B29" s="480" t="s">
        <v>61</v>
      </c>
      <c r="C29" s="462">
        <f>'NOAA 12-20'!D10</f>
        <v>0.21000000000000002</v>
      </c>
      <c r="D29" s="462">
        <f>'NOAA 12-20'!F10</f>
        <v>0.19677000000000003</v>
      </c>
      <c r="E29" s="462">
        <f>'NOAA 12-20'!H10</f>
        <v>0.21000000000000002</v>
      </c>
      <c r="F29" s="462">
        <f>'NOAA 12-20'!J10</f>
        <v>7.2999999999999995E-2</v>
      </c>
      <c r="G29" s="462">
        <f>'NOAA 12-20'!L10</f>
        <v>0.13300000000000001</v>
      </c>
      <c r="H29" s="462">
        <f>'NOAA 12-20'!N10</f>
        <v>0.13</v>
      </c>
      <c r="I29" s="462">
        <f>'NOAA 12-20'!P10</f>
        <v>0.14799999999999999</v>
      </c>
      <c r="J29" s="462">
        <f>'NOAA 12-20'!R10</f>
        <v>0.151</v>
      </c>
      <c r="K29" s="462">
        <f>'NOAA 12-20'!T10</f>
        <v>0.20200000000000001</v>
      </c>
      <c r="L29" s="462">
        <f>'NOAA 12-20'!V10</f>
        <v>0.11699999999999999</v>
      </c>
      <c r="M29" s="462">
        <f>'NOAA 12-20'!X10</f>
        <v>0.17599999999999999</v>
      </c>
      <c r="N29" s="462">
        <f>'NOAA 12-20'!Z10</f>
        <v>0.17899999999999999</v>
      </c>
    </row>
    <row r="30" spans="2:14" ht="13.5" thickBot="1" x14ac:dyDescent="0.25">
      <c r="B30" s="480" t="s">
        <v>62</v>
      </c>
      <c r="C30" s="462">
        <f>'NOAA 12-20'!E13</f>
        <v>0</v>
      </c>
      <c r="D30" s="462">
        <f>'NOAA 12-20'!F13</f>
        <v>0</v>
      </c>
      <c r="E30" s="462">
        <f>'NOAA 12-20'!H13</f>
        <v>0</v>
      </c>
      <c r="F30" s="462">
        <f>'NOAA 12-20'!J13</f>
        <v>0</v>
      </c>
      <c r="G30" s="462">
        <f>'NOAA 12-20'!L13</f>
        <v>0</v>
      </c>
      <c r="H30" s="462">
        <f>'NOAA 12-20'!N13</f>
        <v>0</v>
      </c>
      <c r="I30" s="462">
        <f>'NOAA 12-20'!P13</f>
        <v>0</v>
      </c>
      <c r="J30" s="462">
        <f>'NOAA 12-20'!R13</f>
        <v>0</v>
      </c>
      <c r="K30" s="462">
        <f>'NOAA 12-20'!T13</f>
        <v>0</v>
      </c>
      <c r="L30" s="462">
        <f>'NOAA 12-20'!V13</f>
        <v>0</v>
      </c>
      <c r="M30" s="462">
        <f>'NOAA 12-20'!X13</f>
        <v>0</v>
      </c>
      <c r="N30" s="462">
        <f>'NOAA 12-20'!Z13</f>
        <v>0</v>
      </c>
    </row>
    <row r="31" spans="2:14" ht="15.75" x14ac:dyDescent="0.25">
      <c r="B31" s="482" t="s">
        <v>39</v>
      </c>
      <c r="C31" s="463">
        <f t="shared" ref="C31:H31" si="19">SUM(C32:C35)</f>
        <v>8.136000000000001</v>
      </c>
      <c r="D31" s="463">
        <f t="shared" si="19"/>
        <v>6.8839999999999995</v>
      </c>
      <c r="E31" s="463">
        <f t="shared" si="19"/>
        <v>6.0430000000000001</v>
      </c>
      <c r="F31" s="463">
        <f t="shared" si="19"/>
        <v>8.6259999999999994</v>
      </c>
      <c r="G31" s="463">
        <f t="shared" si="19"/>
        <v>7.5720000000000001</v>
      </c>
      <c r="H31" s="463">
        <f t="shared" si="19"/>
        <v>11.056000000000001</v>
      </c>
      <c r="I31" s="463">
        <f t="shared" ref="I31" si="20">SUM(I32:I35)</f>
        <v>8.1760000000000002</v>
      </c>
      <c r="J31" s="463">
        <f t="shared" ref="J31:K31" si="21">SUM(J32:J35)</f>
        <v>7.801000000000001</v>
      </c>
      <c r="K31" s="463">
        <f t="shared" si="21"/>
        <v>7.9480000000000004</v>
      </c>
      <c r="L31" s="463">
        <f>SUM(L32:L35)</f>
        <v>7.2549999999999999</v>
      </c>
      <c r="M31" s="463">
        <f>SUM(M32:M35)</f>
        <v>7.2549999999999999</v>
      </c>
      <c r="N31" s="463">
        <f>SUM(N32:N35)</f>
        <v>5.7490000000000006</v>
      </c>
    </row>
    <row r="32" spans="2:14" x14ac:dyDescent="0.2">
      <c r="B32" s="480" t="s">
        <v>59</v>
      </c>
      <c r="C32" s="462">
        <f>'USGS 12-20'!D5</f>
        <v>0</v>
      </c>
      <c r="D32" s="462">
        <f>'USGS 12-20'!F5</f>
        <v>0</v>
      </c>
      <c r="E32" s="462">
        <f>'USGS 12-20'!H5</f>
        <v>0</v>
      </c>
      <c r="F32" s="462">
        <f>'USGS 12-20'!J5</f>
        <v>0</v>
      </c>
      <c r="G32" s="462">
        <f>'USGS 12-20'!L5</f>
        <v>0</v>
      </c>
      <c r="H32" s="462">
        <f>'USGS 12-20'!N5</f>
        <v>0</v>
      </c>
      <c r="I32" s="462">
        <f>'USGS 12-20'!P5</f>
        <v>0</v>
      </c>
      <c r="J32" s="462">
        <f>'USGS 12-20'!R5</f>
        <v>0</v>
      </c>
      <c r="K32" s="462">
        <f>'USGS 12-20'!T5</f>
        <v>0</v>
      </c>
      <c r="L32" s="462">
        <f>'USGS 12-20'!V5</f>
        <v>0</v>
      </c>
      <c r="M32" s="462">
        <f>'USGS 12-20'!X5</f>
        <v>0</v>
      </c>
      <c r="N32" s="462">
        <f>'USGS 12-20'!Z5</f>
        <v>0</v>
      </c>
    </row>
    <row r="33" spans="2:14" x14ac:dyDescent="0.2">
      <c r="B33" s="480" t="s">
        <v>60</v>
      </c>
      <c r="C33" s="462">
        <f>'USGS 12-20'!D6</f>
        <v>0</v>
      </c>
      <c r="D33" s="462">
        <f>'USGS 12-20'!F6</f>
        <v>0</v>
      </c>
      <c r="E33" s="462">
        <f>'USGS 12-20'!H6</f>
        <v>0</v>
      </c>
      <c r="F33" s="462">
        <f>'USGS 12-20'!J6</f>
        <v>0</v>
      </c>
      <c r="G33" s="462">
        <f>'USGS 12-20'!L6</f>
        <v>0</v>
      </c>
      <c r="H33" s="462">
        <f>'USGS 12-20'!N6</f>
        <v>0</v>
      </c>
      <c r="I33" s="462">
        <f>'USGS 12-20'!P6</f>
        <v>0</v>
      </c>
      <c r="J33" s="462">
        <f>'USGS 12-20'!R6</f>
        <v>0</v>
      </c>
      <c r="K33" s="462">
        <f>'USGS 12-20'!T6</f>
        <v>0</v>
      </c>
      <c r="L33" s="462">
        <f>'USGS 12-20'!V6</f>
        <v>0</v>
      </c>
      <c r="M33" s="462">
        <f>'USGS 12-20'!X6</f>
        <v>0</v>
      </c>
      <c r="N33" s="462">
        <f>'USGS 12-20'!Z6</f>
        <v>0</v>
      </c>
    </row>
    <row r="34" spans="2:14" x14ac:dyDescent="0.2">
      <c r="B34" s="480" t="s">
        <v>61</v>
      </c>
      <c r="C34" s="462">
        <f>'USGS 12-20'!D7</f>
        <v>8.136000000000001</v>
      </c>
      <c r="D34" s="462">
        <f>'USGS 12-20'!F7</f>
        <v>6.8839999999999995</v>
      </c>
      <c r="E34" s="462">
        <f>'USGS 12-20'!H7</f>
        <v>6.0430000000000001</v>
      </c>
      <c r="F34" s="462">
        <f>'USGS 12-20'!J7</f>
        <v>8.6259999999999994</v>
      </c>
      <c r="G34" s="462">
        <f>'USGS 12-20'!L7</f>
        <v>7.5720000000000001</v>
      </c>
      <c r="H34" s="462">
        <f>'USGS 12-20'!N7</f>
        <v>11.056000000000001</v>
      </c>
      <c r="I34" s="462">
        <f>'USGS 12-20'!P7</f>
        <v>8.1760000000000002</v>
      </c>
      <c r="J34" s="462">
        <f>'USGS 12-20'!R7</f>
        <v>7.801000000000001</v>
      </c>
      <c r="K34" s="462">
        <f>'USGS 12-20'!T7</f>
        <v>7.9480000000000004</v>
      </c>
      <c r="L34" s="462">
        <f>'USGS 12-20'!V7</f>
        <v>7.2549999999999999</v>
      </c>
      <c r="M34" s="462">
        <f>'USGS 12-20'!X7</f>
        <v>7.2549999999999999</v>
      </c>
      <c r="N34" s="462">
        <f>'USGS 12-20'!Z7</f>
        <v>5.7490000000000006</v>
      </c>
    </row>
    <row r="35" spans="2:14" ht="13.5" thickBot="1" x14ac:dyDescent="0.25">
      <c r="B35" s="480" t="s">
        <v>62</v>
      </c>
      <c r="C35" s="462">
        <f>'USGS 12-20'!D15</f>
        <v>0</v>
      </c>
      <c r="D35" s="462">
        <f>'USGS 12-20'!F15</f>
        <v>0</v>
      </c>
      <c r="E35" s="462">
        <f>'USGS 12-20'!H15</f>
        <v>0</v>
      </c>
      <c r="F35" s="462">
        <f>'USGS 12-20'!J15</f>
        <v>0</v>
      </c>
      <c r="G35" s="462">
        <f>'USGS 12-20'!L15</f>
        <v>0</v>
      </c>
      <c r="H35" s="462">
        <f>'USGS 12-20'!N15</f>
        <v>0</v>
      </c>
      <c r="I35" s="462">
        <f>'USGS 12-20'!P15</f>
        <v>0</v>
      </c>
      <c r="J35" s="462">
        <f>'USGS 12-20'!R15</f>
        <v>0</v>
      </c>
      <c r="K35" s="462">
        <f>'USGS 12-20'!T15</f>
        <v>0</v>
      </c>
      <c r="L35" s="462">
        <f>'USGS 12-20'!V15</f>
        <v>0</v>
      </c>
      <c r="M35" s="462">
        <f>'USGS 12-20'!X8</f>
        <v>0</v>
      </c>
      <c r="N35" s="462">
        <f>'USGS 12-20'!Z8</f>
        <v>0</v>
      </c>
    </row>
    <row r="36" spans="2:14" ht="15.75" x14ac:dyDescent="0.25">
      <c r="B36" s="482" t="s">
        <v>65</v>
      </c>
      <c r="C36" s="463">
        <f t="shared" ref="C36:H36" si="22">SUM(C37:C40)</f>
        <v>4.8600000000000003</v>
      </c>
      <c r="D36" s="463">
        <f t="shared" si="22"/>
        <v>4.8600000000000003</v>
      </c>
      <c r="E36" s="463">
        <f t="shared" si="22"/>
        <v>4.8600000000000003</v>
      </c>
      <c r="F36" s="463">
        <f t="shared" si="22"/>
        <v>4.8600000000000003</v>
      </c>
      <c r="G36" s="463">
        <f t="shared" si="22"/>
        <v>5.96</v>
      </c>
      <c r="H36" s="463">
        <f t="shared" si="22"/>
        <v>5.96</v>
      </c>
      <c r="I36" s="463">
        <f t="shared" ref="I36" si="23">SUM(I37:I40)</f>
        <v>5.9370000000000003</v>
      </c>
      <c r="J36" s="463">
        <f t="shared" ref="J36:K36" si="24">SUM(J37:J40)</f>
        <v>5.9679999999999991</v>
      </c>
      <c r="K36" s="463">
        <f t="shared" si="24"/>
        <v>5.9679999999999991</v>
      </c>
      <c r="L36" s="463">
        <f>SUM(L37:L40)</f>
        <v>5.9379999999999997</v>
      </c>
      <c r="M36" s="463">
        <f>SUM(M37:M40)</f>
        <v>5.9379999999999997</v>
      </c>
      <c r="N36" s="463">
        <f>SUM(N37:N40)</f>
        <v>5.9379999999999997</v>
      </c>
    </row>
    <row r="37" spans="2:14" x14ac:dyDescent="0.2">
      <c r="B37" s="480" t="s">
        <v>59</v>
      </c>
      <c r="C37" s="462">
        <f>'F&amp;WS 12-20'!D5</f>
        <v>0.79300000000000004</v>
      </c>
      <c r="D37" s="462">
        <f>'F&amp;WS 12-20'!F5</f>
        <v>0.79300000000000004</v>
      </c>
      <c r="E37" s="462">
        <f>'F&amp;WS 12-20'!H5</f>
        <v>0.79300000000000004</v>
      </c>
      <c r="F37" s="462">
        <f>'F&amp;WS 12-20'!J5</f>
        <v>0.79300000000000004</v>
      </c>
      <c r="G37" s="462">
        <f>'F&amp;WS 12-20'!L5</f>
        <v>0.79300000000000004</v>
      </c>
      <c r="H37" s="462">
        <f>'F&amp;WS 12-20'!N5</f>
        <v>0.79300000000000004</v>
      </c>
      <c r="I37" s="462">
        <f>'F&amp;WS 12-20'!P5</f>
        <v>0.79</v>
      </c>
      <c r="J37" s="462">
        <f>'F&amp;WS 12-20'!R5</f>
        <v>0.80099999999999993</v>
      </c>
      <c r="K37" s="462">
        <f>'F&amp;WS 12-20'!T5</f>
        <v>0.80099999999999993</v>
      </c>
      <c r="L37" s="462">
        <f>'F&amp;WS 12-20'!V5</f>
        <v>0.80099999999999993</v>
      </c>
      <c r="M37" s="462">
        <f>'F&amp;WS 12-20'!X5</f>
        <v>0.80099999999999993</v>
      </c>
      <c r="N37" s="462">
        <f>'F&amp;WS 12-20'!Z5</f>
        <v>0.80099999999999993</v>
      </c>
    </row>
    <row r="38" spans="2:14" x14ac:dyDescent="0.2">
      <c r="B38" s="480" t="s">
        <v>60</v>
      </c>
      <c r="C38" s="462">
        <f>'F&amp;WS 12-20'!D15</f>
        <v>0.9870000000000001</v>
      </c>
      <c r="D38" s="462">
        <f>'F&amp;WS 12-20'!F15</f>
        <v>0.9870000000000001</v>
      </c>
      <c r="E38" s="462">
        <f>'F&amp;WS 12-20'!H15</f>
        <v>0.9870000000000001</v>
      </c>
      <c r="F38" s="462">
        <f>'F&amp;WS 12-20'!J15</f>
        <v>0.9870000000000001</v>
      </c>
      <c r="G38" s="462">
        <f>'F&amp;WS 12-20'!L15</f>
        <v>0.98699999999999999</v>
      </c>
      <c r="H38" s="462">
        <f>'F&amp;WS 12-20'!N15</f>
        <v>0.98699999999999999</v>
      </c>
      <c r="I38" s="462">
        <f>'F&amp;WS 12-20'!P15</f>
        <v>0.98199999999999998</v>
      </c>
      <c r="J38" s="462">
        <f>'F&amp;WS 12-20'!R15</f>
        <v>0.98699999999999999</v>
      </c>
      <c r="K38" s="462">
        <f>'F&amp;WS 12-20'!T15</f>
        <v>0.98699999999999999</v>
      </c>
      <c r="L38" s="462">
        <f>'F&amp;WS 12-20'!V15</f>
        <v>0.95699999999999996</v>
      </c>
      <c r="M38" s="462">
        <f>'F&amp;WS 12-20'!X15</f>
        <v>0.95699999999999996</v>
      </c>
      <c r="N38" s="462">
        <f>'F&amp;WS 12-20'!Z15</f>
        <v>0.95699999999999996</v>
      </c>
    </row>
    <row r="39" spans="2:14" x14ac:dyDescent="0.2">
      <c r="B39" s="480" t="s">
        <v>61</v>
      </c>
      <c r="C39" s="462">
        <f>'F&amp;WS 12-20'!D23</f>
        <v>2.9369999999999998</v>
      </c>
      <c r="D39" s="462">
        <f>'F&amp;WS 12-20'!F23</f>
        <v>2.9369999999999998</v>
      </c>
      <c r="E39" s="462">
        <f>'F&amp;WS 12-20'!H23</f>
        <v>2.9369999999999998</v>
      </c>
      <c r="F39" s="462">
        <f>'F&amp;WS 12-20'!J23</f>
        <v>2.9369999999999998</v>
      </c>
      <c r="G39" s="462">
        <f>'F&amp;WS 12-20'!L23</f>
        <v>4.0369999999999999</v>
      </c>
      <c r="H39" s="462">
        <f>'F&amp;WS 12-20'!N23</f>
        <v>4.0369999999999999</v>
      </c>
      <c r="I39" s="462">
        <f>'F&amp;WS 12-20'!P23</f>
        <v>4.0229999999999997</v>
      </c>
      <c r="J39" s="462">
        <f>'F&amp;WS 12-20'!R23</f>
        <v>4.0369999999999999</v>
      </c>
      <c r="K39" s="462">
        <f>'F&amp;WS 12-20'!T23</f>
        <v>4.0369999999999999</v>
      </c>
      <c r="L39" s="462">
        <f>'F&amp;WS 12-20'!V23</f>
        <v>4.0369999999999999</v>
      </c>
      <c r="M39" s="462">
        <f>'F&amp;WS 12-20'!X23</f>
        <v>4.0369999999999999</v>
      </c>
      <c r="N39" s="462">
        <f>'F&amp;WS 12-20'!Z23</f>
        <v>4.0369999999999999</v>
      </c>
    </row>
    <row r="40" spans="2:14" x14ac:dyDescent="0.2">
      <c r="B40" s="480" t="s">
        <v>62</v>
      </c>
      <c r="C40" s="462">
        <f>'F&amp;WS 12-20'!D31</f>
        <v>0.14300000000000002</v>
      </c>
      <c r="D40" s="462">
        <f>'F&amp;WS 12-20'!F31</f>
        <v>0.14300000000000002</v>
      </c>
      <c r="E40" s="462">
        <f>'F&amp;WS 12-20'!H31</f>
        <v>0.14300000000000002</v>
      </c>
      <c r="F40" s="462">
        <f>'F&amp;WS 12-20'!J31</f>
        <v>0.14300000000000002</v>
      </c>
      <c r="G40" s="462">
        <f>'F&amp;WS 12-20'!L31</f>
        <v>0.14300000000000002</v>
      </c>
      <c r="H40" s="462">
        <f>'F&amp;WS 12-20'!N31</f>
        <v>0.14300000000000002</v>
      </c>
      <c r="I40" s="462">
        <f>'F&amp;WS 12-20'!P31</f>
        <v>0.14200000000000002</v>
      </c>
      <c r="J40" s="462">
        <f>'F&amp;WS 12-20'!R31</f>
        <v>0.14300000000000002</v>
      </c>
      <c r="K40" s="462">
        <f>'F&amp;WS 12-20'!T31</f>
        <v>0.14300000000000002</v>
      </c>
      <c r="L40" s="462">
        <f>'F&amp;WS 12-20'!V31</f>
        <v>0.14300000000000002</v>
      </c>
      <c r="M40" s="462">
        <f>'F&amp;WS 12-20'!X31</f>
        <v>0.14300000000000002</v>
      </c>
      <c r="N40" s="462">
        <f>'F&amp;WS 12-20'!Z31</f>
        <v>0.14300000000000002</v>
      </c>
    </row>
    <row r="41" spans="2:14" ht="15.75" x14ac:dyDescent="0.25">
      <c r="B41" s="482" t="s">
        <v>66</v>
      </c>
      <c r="C41" s="463">
        <f t="shared" ref="C41:H41" si="25">SUM(C42:C45)</f>
        <v>85.89500000000001</v>
      </c>
      <c r="D41" s="463">
        <f t="shared" si="25"/>
        <v>79.787000000000006</v>
      </c>
      <c r="E41" s="463">
        <f t="shared" si="25"/>
        <v>83.01400000000001</v>
      </c>
      <c r="F41" s="463">
        <f t="shared" si="25"/>
        <v>83.098000000000013</v>
      </c>
      <c r="G41" s="463">
        <f t="shared" si="25"/>
        <v>79.65100000000001</v>
      </c>
      <c r="H41" s="463">
        <f t="shared" si="25"/>
        <v>79.103000000000009</v>
      </c>
      <c r="I41" s="463">
        <f t="shared" ref="I41" si="26">SUM(I42:I45)</f>
        <v>79.427999999999997</v>
      </c>
      <c r="J41" s="463">
        <f t="shared" ref="J41:K41" si="27">SUM(J42:J45)</f>
        <v>67.459000000000003</v>
      </c>
      <c r="K41" s="463">
        <f t="shared" si="27"/>
        <v>70.495500000000007</v>
      </c>
      <c r="L41" s="463">
        <f>SUM(L42:L45)</f>
        <v>98.777000000000001</v>
      </c>
      <c r="M41" s="463">
        <f>SUM(M42:M45)</f>
        <v>110.42504600000001</v>
      </c>
      <c r="N41" s="463">
        <f>SUM(N42:N45)</f>
        <v>248.648</v>
      </c>
    </row>
    <row r="42" spans="2:14" x14ac:dyDescent="0.2">
      <c r="B42" s="480" t="s">
        <v>59</v>
      </c>
      <c r="C42" s="462">
        <f>'EPA 12-20'!D5</f>
        <v>0</v>
      </c>
      <c r="D42" s="462">
        <f>'EPA 12-20'!F5</f>
        <v>0</v>
      </c>
      <c r="E42" s="462">
        <f>'EPA 12-20'!H5</f>
        <v>0</v>
      </c>
      <c r="F42" s="462">
        <f>'EPA 12-20'!J5</f>
        <v>0</v>
      </c>
      <c r="G42" s="462">
        <f>'EPA 12-20'!L5</f>
        <v>0</v>
      </c>
      <c r="H42" s="462">
        <f>'EPA 12-20'!N5</f>
        <v>0</v>
      </c>
      <c r="I42" s="462">
        <f>'EPA 12-20'!P5</f>
        <v>0</v>
      </c>
      <c r="J42" s="462">
        <f>'EPA 12-20'!R5</f>
        <v>0</v>
      </c>
      <c r="K42" s="462">
        <f>'EPA 12-20'!T5</f>
        <v>0</v>
      </c>
      <c r="L42" s="641">
        <f>'EPA 12-20'!V5</f>
        <v>0</v>
      </c>
      <c r="M42" s="641">
        <f>'EPA 12-20'!X5</f>
        <v>0</v>
      </c>
      <c r="N42" s="641">
        <f>'EPA 12-20'!AB5+'EPA 12-20'!AD5</f>
        <v>0</v>
      </c>
    </row>
    <row r="43" spans="2:14" x14ac:dyDescent="0.2">
      <c r="B43" s="480" t="s">
        <v>60</v>
      </c>
      <c r="C43" s="462">
        <f>'EPA 12-20'!D6</f>
        <v>35.335999999999999</v>
      </c>
      <c r="D43" s="462">
        <f>'EPA 12-20'!F6</f>
        <v>33.152999999999999</v>
      </c>
      <c r="E43" s="462">
        <f>'EPA 12-20'!H6</f>
        <v>35.026000000000003</v>
      </c>
      <c r="F43" s="462">
        <f>'EPA 12-20'!J6</f>
        <v>34.953000000000003</v>
      </c>
      <c r="G43" s="462">
        <f>'EPA 12-20'!L6</f>
        <v>33.225999999999999</v>
      </c>
      <c r="H43" s="462">
        <f>'EPA 12-20'!N6</f>
        <v>33.003</v>
      </c>
      <c r="I43" s="462">
        <f>'EPA 12-20'!P6</f>
        <v>33.003</v>
      </c>
      <c r="J43" s="462">
        <f>'EPA 12-20'!R6</f>
        <v>33.218000000000004</v>
      </c>
      <c r="K43" s="462">
        <f>'EPA 12-20'!T6</f>
        <v>31.152999999999999</v>
      </c>
      <c r="L43" s="462">
        <f>'EPA 12-20'!V6</f>
        <v>40.844999999999999</v>
      </c>
      <c r="M43" s="462">
        <f>'EPA 12-20'!X6</f>
        <v>48.862523000000003</v>
      </c>
      <c r="N43" s="462">
        <f>'EPA 12-20'!AB6+'EPA 12-20'!AD6</f>
        <v>118.595</v>
      </c>
    </row>
    <row r="44" spans="2:14" x14ac:dyDescent="0.2">
      <c r="B44" s="480" t="s">
        <v>61</v>
      </c>
      <c r="C44" s="462">
        <f>'EPA 12-20'!D8</f>
        <v>50.559000000000005</v>
      </c>
      <c r="D44" s="462">
        <f>'EPA 12-20'!F8</f>
        <v>46.634</v>
      </c>
      <c r="E44" s="462">
        <f>'EPA 12-20'!H8</f>
        <v>47.988</v>
      </c>
      <c r="F44" s="462">
        <f>'EPA 12-20'!J8</f>
        <v>48.145000000000003</v>
      </c>
      <c r="G44" s="462">
        <f>'EPA 12-20'!L8</f>
        <v>46.425000000000004</v>
      </c>
      <c r="H44" s="462">
        <f>'EPA 12-20'!N8</f>
        <v>46.1</v>
      </c>
      <c r="I44" s="462">
        <f>'EPA 12-20'!P8</f>
        <v>46.425000000000004</v>
      </c>
      <c r="J44" s="462">
        <f>'EPA 12-20'!R8</f>
        <v>34.241</v>
      </c>
      <c r="K44" s="462">
        <f>'EPA 12-20'!T8</f>
        <v>39.342500000000008</v>
      </c>
      <c r="L44" s="462">
        <f>'EPA 12-20'!V7</f>
        <v>0</v>
      </c>
      <c r="M44" s="462">
        <f>'EPA 12-20'!X7</f>
        <v>0</v>
      </c>
      <c r="N44" s="462">
        <f>'EPA 12-20'!AB8+'EPA 12-20'!AD8</f>
        <v>130.053</v>
      </c>
    </row>
    <row r="45" spans="2:14" x14ac:dyDescent="0.2">
      <c r="B45" s="483" t="s">
        <v>62</v>
      </c>
      <c r="C45" s="464">
        <f>'EPA 12-20'!D12</f>
        <v>0</v>
      </c>
      <c r="D45" s="464">
        <f>'EPA 12-20'!F12</f>
        <v>0</v>
      </c>
      <c r="E45" s="464">
        <f>'EPA 12-20'!H12</f>
        <v>0</v>
      </c>
      <c r="F45" s="464">
        <f>'EPA 12-20'!J12</f>
        <v>0</v>
      </c>
      <c r="G45" s="464">
        <f>'EPA 12-20'!L12</f>
        <v>0</v>
      </c>
      <c r="H45" s="464">
        <f>'EPA 12-20'!N12</f>
        <v>0</v>
      </c>
      <c r="I45" s="464">
        <f>'EPA 12-20'!P12</f>
        <v>0</v>
      </c>
      <c r="J45" s="464">
        <f>'EPA 12-20'!R12</f>
        <v>0</v>
      </c>
      <c r="K45" s="464">
        <f>'EPA 12-20'!T12</f>
        <v>0</v>
      </c>
      <c r="L45" s="464">
        <f>'EPA 12-20'!V8</f>
        <v>57.932000000000002</v>
      </c>
      <c r="M45" s="464">
        <f>'EPA 12-20'!X8</f>
        <v>61.562523000000006</v>
      </c>
      <c r="N45" s="464">
        <f>'EPA 12-20'!AB9+'EPA 12-20'!AD9</f>
        <v>0</v>
      </c>
    </row>
    <row r="47" spans="2:14" x14ac:dyDescent="0.2">
      <c r="B47" s="794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5"/>
    </row>
    <row r="48" spans="2:14" x14ac:dyDescent="0.2">
      <c r="B48" s="795"/>
      <c r="C48" s="795"/>
      <c r="D48" s="795"/>
      <c r="E48" s="795"/>
      <c r="F48" s="795"/>
      <c r="G48" s="795"/>
      <c r="H48" s="795"/>
      <c r="I48" s="795"/>
      <c r="J48" s="795"/>
      <c r="K48" s="795"/>
      <c r="L48" s="795"/>
      <c r="M48" s="795"/>
      <c r="N48" s="795"/>
    </row>
    <row r="49" spans="2:14" x14ac:dyDescent="0.2">
      <c r="B49" s="795"/>
      <c r="C49" s="795"/>
      <c r="D49" s="795"/>
      <c r="E49" s="795"/>
      <c r="F49" s="795"/>
      <c r="G49" s="795"/>
      <c r="H49" s="795"/>
      <c r="I49" s="795"/>
      <c r="J49" s="795"/>
      <c r="K49" s="795"/>
      <c r="L49" s="795"/>
      <c r="M49" s="795"/>
      <c r="N49" s="795"/>
    </row>
    <row r="50" spans="2:14" x14ac:dyDescent="0.2">
      <c r="B50" s="795"/>
      <c r="C50" s="795"/>
      <c r="D50" s="795"/>
      <c r="E50" s="795"/>
      <c r="F50" s="795"/>
      <c r="G50" s="795"/>
      <c r="H50" s="795"/>
      <c r="I50" s="795"/>
      <c r="J50" s="795"/>
      <c r="K50" s="795"/>
      <c r="L50" s="795"/>
      <c r="M50" s="795"/>
      <c r="N50" s="795"/>
    </row>
    <row r="51" spans="2:14" x14ac:dyDescent="0.2">
      <c r="B51" s="795"/>
      <c r="C51" s="795"/>
      <c r="D51" s="795"/>
      <c r="E51" s="795"/>
      <c r="F51" s="795"/>
      <c r="G51" s="795"/>
      <c r="H51" s="795"/>
      <c r="I51" s="795"/>
      <c r="J51" s="795"/>
      <c r="K51" s="795"/>
      <c r="L51" s="795"/>
      <c r="M51" s="795"/>
      <c r="N51" s="795"/>
    </row>
  </sheetData>
  <mergeCells count="4">
    <mergeCell ref="B2:N2"/>
    <mergeCell ref="B3:N3"/>
    <mergeCell ref="C4:K4"/>
    <mergeCell ref="B47:N51"/>
  </mergeCells>
  <phoneticPr fontId="2" type="noConversion"/>
  <printOptions horizontalCentered="1"/>
  <pageMargins left="0.25" right="0.25" top="0.75" bottom="0.75" header="0.3" footer="0.3"/>
  <pageSetup scale="67" orientation="landscape" r:id="rId1"/>
  <headerFooter alignWithMargins="0"/>
  <ignoredErrors>
    <ignoredError sqref="G6:I10 G21:I25 G16:I20 G11:I13 G41:I45 G36:I40 G31:I35 G26:I30 J6 J8:J11 J13 G15:I15 J15:J4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547"/>
  <sheetViews>
    <sheetView topLeftCell="A67" workbookViewId="0">
      <selection activeCell="F9" sqref="F9"/>
    </sheetView>
  </sheetViews>
  <sheetFormatPr defaultRowHeight="12.75" x14ac:dyDescent="0.2"/>
  <cols>
    <col min="2" max="2" width="27.85546875" style="130" customWidth="1"/>
    <col min="3" max="3" width="8.140625" style="297" customWidth="1"/>
    <col min="4" max="4" width="1.5703125" customWidth="1"/>
  </cols>
  <sheetData>
    <row r="2" spans="2:4" ht="16.5" thickBot="1" x14ac:dyDescent="0.3">
      <c r="C2" s="420"/>
      <c r="D2" s="420"/>
    </row>
    <row r="3" spans="2:4" ht="16.5" thickBot="1" x14ac:dyDescent="0.25">
      <c r="B3" s="796" t="s">
        <v>67</v>
      </c>
      <c r="C3" s="797"/>
      <c r="D3" s="404"/>
    </row>
    <row r="4" spans="2:4" x14ac:dyDescent="0.2">
      <c r="B4" s="154"/>
      <c r="C4" s="421" t="s">
        <v>68</v>
      </c>
      <c r="D4" s="356"/>
    </row>
    <row r="5" spans="2:4" ht="13.5" thickBot="1" x14ac:dyDescent="0.25">
      <c r="B5" s="296"/>
      <c r="C5" s="354" t="s">
        <v>69</v>
      </c>
      <c r="D5" s="355"/>
    </row>
    <row r="6" spans="2:4" ht="16.5" thickBot="1" x14ac:dyDescent="0.3">
      <c r="B6" s="145" t="s">
        <v>58</v>
      </c>
      <c r="C6" s="138">
        <f>SUM(C7:C18)</f>
        <v>430.38340800000003</v>
      </c>
      <c r="D6" s="144"/>
    </row>
    <row r="7" spans="2:4" x14ac:dyDescent="0.2">
      <c r="B7" s="122" t="s">
        <v>70</v>
      </c>
      <c r="C7" s="132">
        <f t="shared" ref="C7:C18" si="0">C21+C35+C49+C63+C77+C91+C105</f>
        <v>64.063719999999989</v>
      </c>
      <c r="D7" s="132"/>
    </row>
    <row r="8" spans="2:4" x14ac:dyDescent="0.2">
      <c r="B8" s="122" t="s">
        <v>71</v>
      </c>
      <c r="C8" s="132">
        <f t="shared" si="0"/>
        <v>5.4370000000000003</v>
      </c>
      <c r="D8" s="132"/>
    </row>
    <row r="9" spans="2:4" x14ac:dyDescent="0.2">
      <c r="B9" s="122" t="s">
        <v>72</v>
      </c>
      <c r="C9" s="132">
        <f t="shared" si="0"/>
        <v>5.5339999999999989</v>
      </c>
      <c r="D9" s="132"/>
    </row>
    <row r="10" spans="2:4" x14ac:dyDescent="0.2">
      <c r="B10" s="122" t="s">
        <v>73</v>
      </c>
      <c r="C10" s="132">
        <f t="shared" si="0"/>
        <v>40.67</v>
      </c>
      <c r="D10" s="132"/>
    </row>
    <row r="11" spans="2:4" x14ac:dyDescent="0.2">
      <c r="B11" s="122" t="s">
        <v>74</v>
      </c>
      <c r="C11" s="132">
        <f t="shared" si="0"/>
        <v>0</v>
      </c>
      <c r="D11" s="132"/>
    </row>
    <row r="12" spans="2:4" x14ac:dyDescent="0.2">
      <c r="B12" s="122" t="s">
        <v>75</v>
      </c>
      <c r="C12" s="132">
        <f t="shared" si="0"/>
        <v>0</v>
      </c>
      <c r="D12" s="132"/>
    </row>
    <row r="13" spans="2:4" x14ac:dyDescent="0.2">
      <c r="B13" s="122" t="s">
        <v>76</v>
      </c>
      <c r="C13" s="132">
        <f t="shared" si="0"/>
        <v>50.591000000000001</v>
      </c>
      <c r="D13" s="132"/>
    </row>
    <row r="14" spans="2:4" x14ac:dyDescent="0.2">
      <c r="B14" s="122" t="s">
        <v>77</v>
      </c>
      <c r="C14" s="132">
        <f t="shared" si="0"/>
        <v>4.4400000000000004</v>
      </c>
      <c r="D14" s="132"/>
    </row>
    <row r="15" spans="2:4" x14ac:dyDescent="0.2">
      <c r="B15" s="122" t="s">
        <v>78</v>
      </c>
      <c r="C15" s="132">
        <f t="shared" si="0"/>
        <v>233.80536400000003</v>
      </c>
      <c r="D15" s="132"/>
    </row>
    <row r="16" spans="2:4" x14ac:dyDescent="0.2">
      <c r="B16" s="122" t="s">
        <v>79</v>
      </c>
      <c r="C16" s="132">
        <f t="shared" si="0"/>
        <v>22.382000000000001</v>
      </c>
      <c r="D16" s="132"/>
    </row>
    <row r="17" spans="2:4" x14ac:dyDescent="0.2">
      <c r="B17" s="122" t="s">
        <v>80</v>
      </c>
      <c r="C17" s="132">
        <f t="shared" si="0"/>
        <v>3.460324</v>
      </c>
      <c r="D17" s="132"/>
    </row>
    <row r="18" spans="2:4" ht="13.5" thickBot="1" x14ac:dyDescent="0.25">
      <c r="B18" s="122" t="s">
        <v>81</v>
      </c>
      <c r="C18" s="132">
        <f t="shared" si="0"/>
        <v>0</v>
      </c>
      <c r="D18" s="133"/>
    </row>
    <row r="19" spans="2:4" ht="13.5" thickBot="1" x14ac:dyDescent="0.25">
      <c r="B19" s="123"/>
      <c r="C19" s="352"/>
      <c r="D19" s="146"/>
    </row>
    <row r="20" spans="2:4" ht="16.5" thickBot="1" x14ac:dyDescent="0.3">
      <c r="B20" s="124" t="s">
        <v>35</v>
      </c>
      <c r="C20" s="138">
        <f>SUM(C21:C32)</f>
        <v>185.53299999999999</v>
      </c>
      <c r="D20" s="138"/>
    </row>
    <row r="21" spans="2:4" x14ac:dyDescent="0.2">
      <c r="B21" s="122" t="s">
        <v>70</v>
      </c>
      <c r="C21" s="125"/>
      <c r="D21" s="134"/>
    </row>
    <row r="22" spans="2:4" x14ac:dyDescent="0.2">
      <c r="B22" s="122" t="s">
        <v>71</v>
      </c>
      <c r="C22" s="125">
        <f>SUM('BOR 2011'!D53:E53)</f>
        <v>5.4370000000000003</v>
      </c>
      <c r="D22" s="134"/>
    </row>
    <row r="23" spans="2:4" x14ac:dyDescent="0.2">
      <c r="B23" s="122" t="s">
        <v>72</v>
      </c>
      <c r="C23" s="125">
        <f>SUM('BOR 2011'!D62:E62)</f>
        <v>5.5339999999999989</v>
      </c>
      <c r="D23" s="134"/>
    </row>
    <row r="24" spans="2:4" x14ac:dyDescent="0.2">
      <c r="B24" s="122" t="s">
        <v>73</v>
      </c>
      <c r="C24" s="125">
        <f>SUM('BOR 2011'!D29:E29)</f>
        <v>18.37</v>
      </c>
      <c r="D24" s="134"/>
    </row>
    <row r="25" spans="2:4" x14ac:dyDescent="0.2">
      <c r="B25" s="122" t="s">
        <v>74</v>
      </c>
      <c r="C25" s="125">
        <f>SUM('BOR 2011'!D42:E42)</f>
        <v>0</v>
      </c>
      <c r="D25" s="134"/>
    </row>
    <row r="26" spans="2:4" x14ac:dyDescent="0.2">
      <c r="B26" s="122" t="s">
        <v>75</v>
      </c>
      <c r="C26" s="125">
        <f>SUM('BOR 2011'!D27:E27)</f>
        <v>0</v>
      </c>
      <c r="D26" s="134"/>
    </row>
    <row r="27" spans="2:4" x14ac:dyDescent="0.2">
      <c r="B27" s="122" t="s">
        <v>76</v>
      </c>
      <c r="C27" s="125">
        <f>SUM('BOR 2011'!D44:E44)</f>
        <v>13.360000000000001</v>
      </c>
      <c r="D27" s="134"/>
    </row>
    <row r="28" spans="2:4" x14ac:dyDescent="0.2">
      <c r="B28" s="122" t="s">
        <v>77</v>
      </c>
      <c r="C28" s="125"/>
      <c r="D28" s="134"/>
    </row>
    <row r="29" spans="2:4" x14ac:dyDescent="0.2">
      <c r="B29" s="122" t="s">
        <v>78</v>
      </c>
      <c r="C29" s="125">
        <f>SUM('BOR 2011'!D6:E6)</f>
        <v>124.541</v>
      </c>
      <c r="D29" s="134"/>
    </row>
    <row r="30" spans="2:4" x14ac:dyDescent="0.2">
      <c r="B30" s="122" t="s">
        <v>79</v>
      </c>
      <c r="C30" s="125">
        <f>SUM('BOR 2011'!D78:E78)</f>
        <v>16.295000000000002</v>
      </c>
      <c r="D30" s="134"/>
    </row>
    <row r="31" spans="2:4" x14ac:dyDescent="0.2">
      <c r="B31" s="122" t="s">
        <v>80</v>
      </c>
      <c r="C31" s="125">
        <f>SUM('BOR 2011'!D83:E83)</f>
        <v>1.996</v>
      </c>
      <c r="D31" s="134"/>
    </row>
    <row r="32" spans="2:4" ht="13.5" thickBot="1" x14ac:dyDescent="0.25">
      <c r="B32" s="126" t="s">
        <v>81</v>
      </c>
      <c r="C32" s="128"/>
      <c r="D32" s="135"/>
    </row>
    <row r="33" spans="2:4" ht="13.5" thickBot="1" x14ac:dyDescent="0.25">
      <c r="B33" s="127"/>
      <c r="C33" s="353"/>
      <c r="D33" s="147"/>
    </row>
    <row r="34" spans="2:4" ht="16.5" thickBot="1" x14ac:dyDescent="0.3">
      <c r="B34" s="124" t="s">
        <v>36</v>
      </c>
      <c r="C34" s="138">
        <f>SUM(C35:C46)</f>
        <v>98.135407999999984</v>
      </c>
      <c r="D34" s="148"/>
    </row>
    <row r="35" spans="2:4" x14ac:dyDescent="0.2">
      <c r="B35" s="122" t="s">
        <v>70</v>
      </c>
      <c r="C35" s="125">
        <f>SUM('USACE 2011'!D67:E67)</f>
        <v>64.063719999999989</v>
      </c>
      <c r="D35" s="134"/>
    </row>
    <row r="36" spans="2:4" x14ac:dyDescent="0.2">
      <c r="B36" s="122" t="s">
        <v>71</v>
      </c>
      <c r="C36" s="125">
        <f>SUM('USACE 2011'!D60:E60)</f>
        <v>0</v>
      </c>
      <c r="D36" s="134"/>
    </row>
    <row r="37" spans="2:4" x14ac:dyDescent="0.2">
      <c r="B37" s="122" t="s">
        <v>72</v>
      </c>
      <c r="C37" s="125"/>
      <c r="D37" s="134"/>
    </row>
    <row r="38" spans="2:4" x14ac:dyDescent="0.2">
      <c r="B38" s="122" t="s">
        <v>73</v>
      </c>
      <c r="C38" s="125"/>
      <c r="D38" s="134"/>
    </row>
    <row r="39" spans="2:4" x14ac:dyDescent="0.2">
      <c r="B39" s="122" t="s">
        <v>74</v>
      </c>
      <c r="C39" s="125"/>
      <c r="D39" s="134"/>
    </row>
    <row r="40" spans="2:4" x14ac:dyDescent="0.2">
      <c r="B40" s="122" t="s">
        <v>75</v>
      </c>
      <c r="C40" s="125"/>
      <c r="D40" s="134"/>
    </row>
    <row r="41" spans="2:4" x14ac:dyDescent="0.2">
      <c r="B41" s="122" t="s">
        <v>76</v>
      </c>
      <c r="C41" s="125"/>
      <c r="D41" s="134"/>
    </row>
    <row r="42" spans="2:4" x14ac:dyDescent="0.2">
      <c r="B42" s="122" t="s">
        <v>77</v>
      </c>
      <c r="C42" s="125">
        <f>'USACE 2011'!E54</f>
        <v>4.4400000000000004</v>
      </c>
      <c r="D42" s="134"/>
    </row>
    <row r="43" spans="2:4" x14ac:dyDescent="0.2">
      <c r="B43" s="122" t="s">
        <v>78</v>
      </c>
      <c r="C43" s="125">
        <f>SUM('USACE 2011'!D6:E6)</f>
        <v>29.332364000000002</v>
      </c>
      <c r="D43" s="134"/>
    </row>
    <row r="44" spans="2:4" x14ac:dyDescent="0.2">
      <c r="B44" s="122" t="s">
        <v>79</v>
      </c>
      <c r="C44" s="125">
        <f>SUM('USACE 2011'!D62:E62)</f>
        <v>0</v>
      </c>
      <c r="D44" s="134"/>
    </row>
    <row r="45" spans="2:4" x14ac:dyDescent="0.2">
      <c r="B45" s="122" t="s">
        <v>80</v>
      </c>
      <c r="C45" s="125">
        <f>SUM('USACE 2011'!D64:E64)</f>
        <v>0.29932399999999998</v>
      </c>
      <c r="D45" s="134"/>
    </row>
    <row r="46" spans="2:4" ht="13.5" thickBot="1" x14ac:dyDescent="0.25">
      <c r="B46" s="122" t="s">
        <v>81</v>
      </c>
      <c r="C46" s="153"/>
      <c r="D46" s="131"/>
    </row>
    <row r="47" spans="2:4" ht="13.5" thickBot="1" x14ac:dyDescent="0.25">
      <c r="B47" s="127"/>
      <c r="C47" s="353"/>
      <c r="D47" s="149"/>
    </row>
    <row r="48" spans="2:4" ht="16.5" thickBot="1" x14ac:dyDescent="0.3">
      <c r="B48" s="129" t="s">
        <v>63</v>
      </c>
      <c r="C48" s="138">
        <f>SUM(C49:C60)</f>
        <v>56.075000000000003</v>
      </c>
      <c r="D48" s="144"/>
    </row>
    <row r="49" spans="2:4" x14ac:dyDescent="0.2">
      <c r="B49" s="122" t="s">
        <v>70</v>
      </c>
      <c r="C49" s="125"/>
      <c r="D49" s="179"/>
    </row>
    <row r="50" spans="2:4" x14ac:dyDescent="0.2">
      <c r="B50" s="122" t="s">
        <v>71</v>
      </c>
      <c r="C50" s="125"/>
      <c r="D50" s="134"/>
    </row>
    <row r="51" spans="2:4" x14ac:dyDescent="0.2">
      <c r="B51" s="122" t="s">
        <v>72</v>
      </c>
      <c r="C51" s="125"/>
      <c r="D51" s="134"/>
    </row>
    <row r="52" spans="2:4" x14ac:dyDescent="0.2">
      <c r="B52" s="122" t="s">
        <v>73</v>
      </c>
      <c r="C52" s="125">
        <f>SUM('NRCS 2011'!D11:E11)</f>
        <v>22.3</v>
      </c>
      <c r="D52" s="134"/>
    </row>
    <row r="53" spans="2:4" x14ac:dyDescent="0.2">
      <c r="B53" s="122" t="s">
        <v>74</v>
      </c>
      <c r="C53" s="125"/>
      <c r="D53" s="134"/>
    </row>
    <row r="54" spans="2:4" x14ac:dyDescent="0.2">
      <c r="B54" s="122" t="s">
        <v>75</v>
      </c>
      <c r="C54" s="125"/>
      <c r="D54" s="134"/>
    </row>
    <row r="55" spans="2:4" x14ac:dyDescent="0.2">
      <c r="B55" s="122" t="s">
        <v>76</v>
      </c>
      <c r="C55" s="125"/>
      <c r="D55" s="134"/>
    </row>
    <row r="56" spans="2:4" x14ac:dyDescent="0.2">
      <c r="B56" s="122" t="s">
        <v>77</v>
      </c>
      <c r="C56" s="125"/>
      <c r="D56" s="134"/>
    </row>
    <row r="57" spans="2:4" x14ac:dyDescent="0.2">
      <c r="B57" s="122" t="s">
        <v>78</v>
      </c>
      <c r="C57" s="125">
        <f>SUM('NRCS 2011'!D6:E6)</f>
        <v>33.774999999999999</v>
      </c>
      <c r="D57" s="134"/>
    </row>
    <row r="58" spans="2:4" x14ac:dyDescent="0.2">
      <c r="B58" s="122" t="s">
        <v>79</v>
      </c>
      <c r="C58" s="125"/>
      <c r="D58" s="134"/>
    </row>
    <row r="59" spans="2:4" x14ac:dyDescent="0.2">
      <c r="B59" s="122" t="s">
        <v>80</v>
      </c>
      <c r="C59" s="125"/>
      <c r="D59" s="134"/>
    </row>
    <row r="60" spans="2:4" ht="13.5" thickBot="1" x14ac:dyDescent="0.25">
      <c r="B60" s="126" t="s">
        <v>81</v>
      </c>
      <c r="C60" s="125"/>
      <c r="D60" s="134"/>
    </row>
    <row r="61" spans="2:4" ht="13.5" thickBot="1" x14ac:dyDescent="0.25">
      <c r="B61" s="127"/>
      <c r="C61" s="353"/>
      <c r="D61" s="149"/>
    </row>
    <row r="62" spans="2:4" ht="16.5" thickBot="1" x14ac:dyDescent="0.3">
      <c r="B62" s="129" t="s">
        <v>64</v>
      </c>
      <c r="C62" s="138">
        <f>SUM(C63:C74)</f>
        <v>1.4649999999999999</v>
      </c>
      <c r="D62" s="144"/>
    </row>
    <row r="63" spans="2:4" x14ac:dyDescent="0.2">
      <c r="B63" s="122" t="s">
        <v>70</v>
      </c>
      <c r="C63" s="125"/>
      <c r="D63" s="134"/>
    </row>
    <row r="64" spans="2:4" x14ac:dyDescent="0.2">
      <c r="B64" s="122" t="s">
        <v>71</v>
      </c>
      <c r="C64" s="125"/>
      <c r="D64" s="134"/>
    </row>
    <row r="65" spans="2:4" x14ac:dyDescent="0.2">
      <c r="B65" s="122" t="s">
        <v>72</v>
      </c>
      <c r="C65" s="125"/>
      <c r="D65" s="134"/>
    </row>
    <row r="66" spans="2:4" x14ac:dyDescent="0.2">
      <c r="B66" s="122" t="s">
        <v>73</v>
      </c>
      <c r="C66" s="125"/>
      <c r="D66" s="134"/>
    </row>
    <row r="67" spans="2:4" x14ac:dyDescent="0.2">
      <c r="B67" s="122" t="s">
        <v>74</v>
      </c>
      <c r="C67" s="125"/>
      <c r="D67" s="134"/>
    </row>
    <row r="68" spans="2:4" x14ac:dyDescent="0.2">
      <c r="B68" s="122" t="s">
        <v>75</v>
      </c>
      <c r="C68" s="125"/>
      <c r="D68" s="134"/>
    </row>
    <row r="69" spans="2:4" x14ac:dyDescent="0.2">
      <c r="B69" s="122" t="s">
        <v>76</v>
      </c>
      <c r="C69" s="125"/>
      <c r="D69" s="134"/>
    </row>
    <row r="70" spans="2:4" x14ac:dyDescent="0.2">
      <c r="B70" s="122" t="s">
        <v>77</v>
      </c>
      <c r="C70" s="125"/>
      <c r="D70" s="134"/>
    </row>
    <row r="71" spans="2:4" x14ac:dyDescent="0.2">
      <c r="B71" s="122" t="s">
        <v>78</v>
      </c>
      <c r="C71" s="125">
        <f>SUM('NOAA 2011'!D6:E6)</f>
        <v>0.22499999999999998</v>
      </c>
      <c r="D71" s="134"/>
    </row>
    <row r="72" spans="2:4" x14ac:dyDescent="0.2">
      <c r="B72" s="122" t="s">
        <v>79</v>
      </c>
      <c r="C72" s="125">
        <f>SUM('NOAA 2011'!D9:E9)</f>
        <v>7.4999999999999997E-2</v>
      </c>
      <c r="D72" s="134"/>
    </row>
    <row r="73" spans="2:4" x14ac:dyDescent="0.2">
      <c r="B73" s="122" t="s">
        <v>80</v>
      </c>
      <c r="C73" s="125">
        <f>SUM('NOAA 2011'!D11:E11)</f>
        <v>1.1649999999999998</v>
      </c>
      <c r="D73" s="134"/>
    </row>
    <row r="74" spans="2:4" ht="13.5" thickBot="1" x14ac:dyDescent="0.25">
      <c r="B74" s="122" t="s">
        <v>81</v>
      </c>
      <c r="C74" s="153"/>
      <c r="D74" s="131"/>
    </row>
    <row r="75" spans="2:4" ht="13.5" thickBot="1" x14ac:dyDescent="0.25">
      <c r="B75" s="127"/>
      <c r="C75" s="353"/>
      <c r="D75" s="147"/>
    </row>
    <row r="76" spans="2:4" ht="16.5" thickBot="1" x14ac:dyDescent="0.3">
      <c r="B76" s="129" t="s">
        <v>39</v>
      </c>
      <c r="C76" s="138">
        <f>SUM(C77:C88)</f>
        <v>6.0120000000000005</v>
      </c>
      <c r="D76" s="144"/>
    </row>
    <row r="77" spans="2:4" x14ac:dyDescent="0.2">
      <c r="B77" s="122" t="s">
        <v>70</v>
      </c>
      <c r="C77" s="125"/>
      <c r="D77" s="134"/>
    </row>
    <row r="78" spans="2:4" x14ac:dyDescent="0.2">
      <c r="B78" s="122" t="s">
        <v>71</v>
      </c>
      <c r="C78" s="125"/>
      <c r="D78" s="134"/>
    </row>
    <row r="79" spans="2:4" x14ac:dyDescent="0.2">
      <c r="B79" s="122" t="s">
        <v>72</v>
      </c>
      <c r="C79" s="125"/>
      <c r="D79" s="134"/>
    </row>
    <row r="80" spans="2:4" x14ac:dyDescent="0.2">
      <c r="B80" s="122" t="s">
        <v>73</v>
      </c>
      <c r="C80" s="125"/>
      <c r="D80" s="134"/>
    </row>
    <row r="81" spans="2:4" x14ac:dyDescent="0.2">
      <c r="B81" s="122" t="s">
        <v>74</v>
      </c>
      <c r="C81" s="125"/>
      <c r="D81" s="134"/>
    </row>
    <row r="82" spans="2:4" x14ac:dyDescent="0.2">
      <c r="B82" s="122" t="s">
        <v>75</v>
      </c>
      <c r="C82" s="125"/>
      <c r="D82" s="134"/>
    </row>
    <row r="83" spans="2:4" x14ac:dyDescent="0.2">
      <c r="B83" s="122" t="s">
        <v>76</v>
      </c>
      <c r="C83" s="125"/>
      <c r="D83" s="134"/>
    </row>
    <row r="84" spans="2:4" x14ac:dyDescent="0.2">
      <c r="B84" s="122" t="s">
        <v>77</v>
      </c>
      <c r="C84" s="125"/>
      <c r="D84" s="134"/>
    </row>
    <row r="85" spans="2:4" x14ac:dyDescent="0.2">
      <c r="B85" s="122" t="s">
        <v>78</v>
      </c>
      <c r="C85" s="125"/>
      <c r="D85" s="134"/>
    </row>
    <row r="86" spans="2:4" x14ac:dyDescent="0.2">
      <c r="B86" s="122" t="s">
        <v>79</v>
      </c>
      <c r="C86" s="125">
        <f>SUM(USGS2011!D6:E6)</f>
        <v>6.0120000000000005</v>
      </c>
      <c r="D86" s="134"/>
    </row>
    <row r="87" spans="2:4" x14ac:dyDescent="0.2">
      <c r="B87" s="122" t="s">
        <v>80</v>
      </c>
      <c r="C87" s="125"/>
      <c r="D87" s="134"/>
    </row>
    <row r="88" spans="2:4" ht="13.5" thickBot="1" x14ac:dyDescent="0.25">
      <c r="B88" s="126" t="s">
        <v>81</v>
      </c>
      <c r="C88" s="128"/>
      <c r="D88" s="135"/>
    </row>
    <row r="89" spans="2:4" ht="13.5" thickBot="1" x14ac:dyDescent="0.25">
      <c r="B89" s="127"/>
      <c r="C89" s="353"/>
      <c r="D89" s="150"/>
    </row>
    <row r="90" spans="2:4" ht="16.5" thickBot="1" x14ac:dyDescent="0.3">
      <c r="B90" s="129" t="s">
        <v>65</v>
      </c>
      <c r="C90" s="138">
        <f>SUM(C91:C102)</f>
        <v>5.1929999999999996</v>
      </c>
      <c r="D90" s="144"/>
    </row>
    <row r="91" spans="2:4" x14ac:dyDescent="0.2">
      <c r="B91" s="122" t="s">
        <v>70</v>
      </c>
      <c r="C91" s="125"/>
      <c r="D91" s="134"/>
    </row>
    <row r="92" spans="2:4" x14ac:dyDescent="0.2">
      <c r="B92" s="122" t="s">
        <v>71</v>
      </c>
      <c r="C92" s="125"/>
      <c r="D92" s="134"/>
    </row>
    <row r="93" spans="2:4" x14ac:dyDescent="0.2">
      <c r="B93" s="122" t="s">
        <v>72</v>
      </c>
      <c r="C93" s="125"/>
      <c r="D93" s="134"/>
    </row>
    <row r="94" spans="2:4" x14ac:dyDescent="0.2">
      <c r="B94" s="122" t="s">
        <v>73</v>
      </c>
      <c r="C94" s="125"/>
      <c r="D94" s="134"/>
    </row>
    <row r="95" spans="2:4" x14ac:dyDescent="0.2">
      <c r="B95" s="122" t="s">
        <v>74</v>
      </c>
      <c r="C95" s="125"/>
      <c r="D95" s="134"/>
    </row>
    <row r="96" spans="2:4" x14ac:dyDescent="0.2">
      <c r="B96" s="122" t="s">
        <v>75</v>
      </c>
      <c r="C96" s="125"/>
      <c r="D96" s="134"/>
    </row>
    <row r="97" spans="2:4" x14ac:dyDescent="0.2">
      <c r="B97" s="122" t="s">
        <v>76</v>
      </c>
      <c r="C97" s="125"/>
      <c r="D97" s="134"/>
    </row>
    <row r="98" spans="2:4" x14ac:dyDescent="0.2">
      <c r="B98" s="122" t="s">
        <v>77</v>
      </c>
      <c r="C98" s="125"/>
      <c r="D98" s="134"/>
    </row>
    <row r="99" spans="2:4" x14ac:dyDescent="0.2">
      <c r="B99" s="122" t="s">
        <v>78</v>
      </c>
      <c r="C99" s="125">
        <f>SUM('F&amp;WS 2011'!D6:E6)</f>
        <v>5.1929999999999996</v>
      </c>
      <c r="D99" s="134"/>
    </row>
    <row r="100" spans="2:4" x14ac:dyDescent="0.2">
      <c r="B100" s="122" t="s">
        <v>79</v>
      </c>
      <c r="C100" s="125">
        <f>SUM('F&amp;WS 2011'!D20:E20)</f>
        <v>0</v>
      </c>
      <c r="D100" s="134"/>
    </row>
    <row r="101" spans="2:4" x14ac:dyDescent="0.2">
      <c r="B101" s="122" t="s">
        <v>80</v>
      </c>
      <c r="C101" s="125"/>
      <c r="D101" s="134"/>
    </row>
    <row r="102" spans="2:4" ht="13.5" thickBot="1" x14ac:dyDescent="0.25">
      <c r="B102" s="122" t="s">
        <v>81</v>
      </c>
      <c r="C102" s="128"/>
      <c r="D102" s="135"/>
    </row>
    <row r="103" spans="2:4" ht="13.5" thickBot="1" x14ac:dyDescent="0.25">
      <c r="B103" s="127"/>
      <c r="C103" s="353"/>
      <c r="D103" s="150"/>
    </row>
    <row r="104" spans="2:4" ht="16.5" thickBot="1" x14ac:dyDescent="0.3">
      <c r="B104" s="129" t="s">
        <v>66</v>
      </c>
      <c r="C104" s="138">
        <f>SUM(C105:C116)</f>
        <v>77.97</v>
      </c>
      <c r="D104" s="144"/>
    </row>
    <row r="105" spans="2:4" x14ac:dyDescent="0.2">
      <c r="B105" s="122" t="s">
        <v>70</v>
      </c>
      <c r="C105" s="125"/>
      <c r="D105" s="151"/>
    </row>
    <row r="106" spans="2:4" x14ac:dyDescent="0.2">
      <c r="B106" s="122" t="s">
        <v>71</v>
      </c>
      <c r="C106" s="125"/>
      <c r="D106" s="151"/>
    </row>
    <row r="107" spans="2:4" x14ac:dyDescent="0.2">
      <c r="B107" s="122" t="s">
        <v>72</v>
      </c>
      <c r="C107" s="125"/>
      <c r="D107" s="151"/>
    </row>
    <row r="108" spans="2:4" x14ac:dyDescent="0.2">
      <c r="B108" s="122" t="s">
        <v>73</v>
      </c>
      <c r="C108" s="125">
        <f>SUM('EPA 2011'!D10:E10)</f>
        <v>0</v>
      </c>
      <c r="D108" s="151"/>
    </row>
    <row r="109" spans="2:4" x14ac:dyDescent="0.2">
      <c r="B109" s="122" t="s">
        <v>74</v>
      </c>
      <c r="C109" s="125"/>
      <c r="D109" s="151"/>
    </row>
    <row r="110" spans="2:4" x14ac:dyDescent="0.2">
      <c r="B110" s="122" t="s">
        <v>75</v>
      </c>
      <c r="C110" s="125"/>
      <c r="D110" s="151"/>
    </row>
    <row r="111" spans="2:4" x14ac:dyDescent="0.2">
      <c r="B111" s="122" t="s">
        <v>76</v>
      </c>
      <c r="C111" s="125">
        <f>SUM('EPA 2011'!D12:E12)</f>
        <v>37.231000000000002</v>
      </c>
      <c r="D111" s="151"/>
    </row>
    <row r="112" spans="2:4" x14ac:dyDescent="0.2">
      <c r="B112" s="122" t="s">
        <v>77</v>
      </c>
      <c r="C112" s="125"/>
      <c r="D112" s="151"/>
    </row>
    <row r="113" spans="2:4" x14ac:dyDescent="0.2">
      <c r="B113" s="122" t="s">
        <v>78</v>
      </c>
      <c r="C113" s="125">
        <f>SUM('EPA 2011'!D6:E6)</f>
        <v>40.738999999999997</v>
      </c>
      <c r="D113" s="151"/>
    </row>
    <row r="114" spans="2:4" x14ac:dyDescent="0.2">
      <c r="B114" s="122" t="s">
        <v>79</v>
      </c>
      <c r="C114" s="125">
        <f>SUM('EPA 2011'!D14:E14)</f>
        <v>0</v>
      </c>
      <c r="D114" s="151"/>
    </row>
    <row r="115" spans="2:4" x14ac:dyDescent="0.2">
      <c r="B115" s="122" t="s">
        <v>80</v>
      </c>
      <c r="C115" s="125"/>
      <c r="D115" s="151"/>
    </row>
    <row r="116" spans="2:4" ht="13.5" thickBot="1" x14ac:dyDescent="0.25">
      <c r="B116" s="126" t="s">
        <v>81</v>
      </c>
      <c r="C116" s="128"/>
      <c r="D116" s="152"/>
    </row>
    <row r="547" spans="2:2" ht="15.75" x14ac:dyDescent="0.25">
      <c r="B547" s="295"/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B1:Z121"/>
  <sheetViews>
    <sheetView zoomScaleNormal="100" zoomScaleSheetLayoutView="100" workbookViewId="0"/>
  </sheetViews>
  <sheetFormatPr defaultColWidth="9.140625" defaultRowHeight="12.75" x14ac:dyDescent="0.2"/>
  <cols>
    <col min="1" max="1" width="4.7109375" style="216" customWidth="1"/>
    <col min="2" max="2" width="53.85546875" style="216" customWidth="1"/>
    <col min="3" max="3" width="8.7109375" style="216" customWidth="1"/>
    <col min="4" max="4" width="12" style="216" customWidth="1"/>
    <col min="5" max="5" width="8.7109375" style="216" customWidth="1"/>
    <col min="6" max="6" width="9.85546875" style="216" customWidth="1"/>
    <col min="7" max="7" width="8.7109375" style="216" customWidth="1"/>
    <col min="8" max="8" width="9.85546875" style="216" customWidth="1"/>
    <col min="9" max="9" width="9.140625" style="216" customWidth="1"/>
    <col min="10" max="10" width="9.5703125" style="216" customWidth="1"/>
    <col min="11" max="11" width="9.140625" style="216" customWidth="1"/>
    <col min="12" max="12" width="9.5703125" style="216" customWidth="1"/>
    <col min="13" max="13" width="9.140625" style="216" customWidth="1"/>
    <col min="14" max="14" width="9.5703125" style="216" customWidth="1"/>
    <col min="15" max="15" width="9.140625" style="216" customWidth="1"/>
    <col min="16" max="16" width="9.5703125" style="216" customWidth="1"/>
    <col min="17" max="22" width="9.140625" style="216" customWidth="1"/>
    <col min="23" max="16384" width="9.140625" style="216"/>
  </cols>
  <sheetData>
    <row r="1" spans="2:26" ht="13.5" thickBot="1" x14ac:dyDescent="0.25">
      <c r="I1" s="189"/>
      <c r="J1" s="189"/>
      <c r="K1" s="189"/>
      <c r="L1" s="189"/>
      <c r="M1" s="189"/>
      <c r="N1" s="189"/>
      <c r="O1" s="189"/>
      <c r="P1" s="189"/>
    </row>
    <row r="2" spans="2:26" ht="54.75" customHeight="1" thickBot="1" x14ac:dyDescent="0.25">
      <c r="B2" s="975" t="s">
        <v>82</v>
      </c>
      <c r="C2" s="976"/>
      <c r="D2" s="976"/>
      <c r="E2" s="976"/>
      <c r="F2" s="976"/>
      <c r="G2" s="976"/>
      <c r="H2" s="976"/>
      <c r="I2" s="976"/>
      <c r="J2" s="976"/>
      <c r="K2" s="976"/>
      <c r="L2" s="976"/>
      <c r="M2" s="976"/>
      <c r="N2" s="976"/>
      <c r="O2" s="976"/>
      <c r="P2" s="976"/>
      <c r="Q2" s="976"/>
      <c r="R2" s="976"/>
      <c r="S2" s="976"/>
      <c r="T2" s="976"/>
      <c r="U2" s="976"/>
      <c r="V2" s="976"/>
      <c r="W2" s="976"/>
      <c r="X2" s="976"/>
      <c r="Y2" s="976"/>
      <c r="Z2" s="977"/>
    </row>
    <row r="3" spans="2:26" ht="12.75" customHeight="1" x14ac:dyDescent="0.2">
      <c r="B3" s="834" t="s">
        <v>83</v>
      </c>
      <c r="C3" s="971" t="s">
        <v>46</v>
      </c>
      <c r="D3" s="972"/>
      <c r="E3" s="971" t="s">
        <v>47</v>
      </c>
      <c r="F3" s="973"/>
      <c r="G3" s="971" t="s">
        <v>48</v>
      </c>
      <c r="H3" s="973"/>
      <c r="I3" s="972" t="s">
        <v>49</v>
      </c>
      <c r="J3" s="973"/>
      <c r="K3" s="971" t="s">
        <v>50</v>
      </c>
      <c r="L3" s="973"/>
      <c r="M3" s="971" t="s">
        <v>84</v>
      </c>
      <c r="N3" s="973"/>
      <c r="O3" s="971" t="s">
        <v>52</v>
      </c>
      <c r="P3" s="973"/>
      <c r="Q3" s="971" t="s">
        <v>53</v>
      </c>
      <c r="R3" s="973"/>
      <c r="S3" s="971" t="s">
        <v>54</v>
      </c>
      <c r="T3" s="973"/>
      <c r="U3" s="972" t="s">
        <v>55</v>
      </c>
      <c r="V3" s="974"/>
      <c r="W3" s="972" t="s">
        <v>56</v>
      </c>
      <c r="X3" s="974"/>
      <c r="Y3" s="972" t="s">
        <v>57</v>
      </c>
      <c r="Z3" s="974"/>
    </row>
    <row r="4" spans="2:26" ht="12.6" customHeight="1" x14ac:dyDescent="0.2">
      <c r="B4" s="799"/>
      <c r="C4" s="648" t="s">
        <v>85</v>
      </c>
      <c r="D4" s="649" t="s">
        <v>86</v>
      </c>
      <c r="E4" s="430" t="s">
        <v>85</v>
      </c>
      <c r="F4" s="484" t="s">
        <v>86</v>
      </c>
      <c r="G4" s="430" t="s">
        <v>85</v>
      </c>
      <c r="H4" s="484" t="s">
        <v>86</v>
      </c>
      <c r="I4" s="430" t="s">
        <v>85</v>
      </c>
      <c r="J4" s="650" t="s">
        <v>86</v>
      </c>
      <c r="K4" s="430" t="s">
        <v>85</v>
      </c>
      <c r="L4" s="650" t="s">
        <v>86</v>
      </c>
      <c r="M4" s="430" t="s">
        <v>85</v>
      </c>
      <c r="N4" s="650" t="s">
        <v>86</v>
      </c>
      <c r="O4" s="430" t="s">
        <v>85</v>
      </c>
      <c r="P4" s="650" t="s">
        <v>86</v>
      </c>
      <c r="Q4" s="430" t="s">
        <v>85</v>
      </c>
      <c r="R4" s="650" t="s">
        <v>86</v>
      </c>
      <c r="S4" s="430" t="s">
        <v>85</v>
      </c>
      <c r="T4" s="650" t="s">
        <v>86</v>
      </c>
      <c r="U4" s="425" t="s">
        <v>85</v>
      </c>
      <c r="V4" s="651" t="s">
        <v>86</v>
      </c>
      <c r="W4" s="425" t="s">
        <v>85</v>
      </c>
      <c r="X4" s="651" t="s">
        <v>86</v>
      </c>
      <c r="Y4" s="425" t="s">
        <v>85</v>
      </c>
      <c r="Z4" s="651" t="s">
        <v>86</v>
      </c>
    </row>
    <row r="5" spans="2:26" x14ac:dyDescent="0.2">
      <c r="B5" s="485" t="s">
        <v>87</v>
      </c>
      <c r="C5" s="486"/>
      <c r="D5" s="978">
        <f>SUM(D6:D6)</f>
        <v>2</v>
      </c>
      <c r="E5" s="336"/>
      <c r="F5" s="224">
        <f t="shared" ref="F5:H5" si="0">SUM(F6:F6)</f>
        <v>1.8</v>
      </c>
      <c r="G5" s="336"/>
      <c r="H5" s="652">
        <f t="shared" si="0"/>
        <v>1.7</v>
      </c>
      <c r="I5" s="979"/>
      <c r="J5" s="224">
        <f>SUM(J6:J6)</f>
        <v>1.7</v>
      </c>
      <c r="K5" s="979"/>
      <c r="L5" s="224">
        <f>SUM(L6:L6)</f>
        <v>1.7</v>
      </c>
      <c r="M5" s="653"/>
      <c r="N5" s="224">
        <f>SUM(N6:N6)</f>
        <v>2.2000000000000002</v>
      </c>
      <c r="O5" s="653"/>
      <c r="P5" s="224">
        <f>SUM(P6:P6)</f>
        <v>2.19</v>
      </c>
      <c r="Q5" s="653"/>
      <c r="R5" s="224">
        <f>SUM(R6:R6)</f>
        <v>1.7</v>
      </c>
      <c r="S5" s="653"/>
      <c r="T5" s="224">
        <f>SUM(T6:T6)</f>
        <v>1.7</v>
      </c>
      <c r="U5" s="980"/>
      <c r="V5" s="224">
        <f>SUM(V6:V6)</f>
        <v>1.7</v>
      </c>
      <c r="W5" s="980"/>
      <c r="X5" s="224">
        <f>SUM(X6:X6)</f>
        <v>1.7</v>
      </c>
      <c r="Y5" s="980"/>
      <c r="Z5" s="981">
        <f>SUM(Z6:Z6)</f>
        <v>1.9</v>
      </c>
    </row>
    <row r="6" spans="2:26" ht="25.5" x14ac:dyDescent="0.2">
      <c r="B6" s="654" t="s">
        <v>88</v>
      </c>
      <c r="C6" s="487"/>
      <c r="D6" s="982">
        <f>SUM(C7)</f>
        <v>2</v>
      </c>
      <c r="E6" s="655"/>
      <c r="F6" s="251">
        <f>SUM(E7)</f>
        <v>1.8</v>
      </c>
      <c r="G6" s="655"/>
      <c r="H6" s="251">
        <f>SUM(G7)</f>
        <v>1.7</v>
      </c>
      <c r="I6" s="983"/>
      <c r="J6" s="251">
        <f>SUM(I7)</f>
        <v>1.7</v>
      </c>
      <c r="K6" s="983"/>
      <c r="L6" s="251">
        <f>SUM(K7)</f>
        <v>1.7</v>
      </c>
      <c r="M6" s="656"/>
      <c r="N6" s="657">
        <f>SUM(M7)</f>
        <v>2.2000000000000002</v>
      </c>
      <c r="O6" s="656"/>
      <c r="P6" s="657">
        <f>SUM(O7)</f>
        <v>2.19</v>
      </c>
      <c r="Q6" s="656"/>
      <c r="R6" s="657">
        <f>SUM(Q7)</f>
        <v>1.7</v>
      </c>
      <c r="S6" s="656"/>
      <c r="T6" s="657">
        <f>SUM(S7)</f>
        <v>1.7</v>
      </c>
      <c r="U6" s="984"/>
      <c r="V6" s="658">
        <f>SUM(U7)</f>
        <v>1.7</v>
      </c>
      <c r="W6" s="984"/>
      <c r="X6" s="658">
        <f>SUM(W7)</f>
        <v>1.7</v>
      </c>
      <c r="Y6" s="984"/>
      <c r="Z6" s="658">
        <f>SUM(Y7)</f>
        <v>1.9</v>
      </c>
    </row>
    <row r="7" spans="2:26" x14ac:dyDescent="0.2">
      <c r="B7" s="488" t="s">
        <v>89</v>
      </c>
      <c r="C7" s="489">
        <v>2</v>
      </c>
      <c r="D7" s="985"/>
      <c r="E7" s="489">
        <v>1.8</v>
      </c>
      <c r="F7" s="432"/>
      <c r="G7" s="489">
        <v>1.7</v>
      </c>
      <c r="H7" s="432"/>
      <c r="I7" s="986">
        <v>1.7</v>
      </c>
      <c r="J7" s="432"/>
      <c r="K7" s="986">
        <v>1.7</v>
      </c>
      <c r="L7" s="432"/>
      <c r="M7" s="659">
        <v>2.2000000000000002</v>
      </c>
      <c r="N7" s="660"/>
      <c r="O7" s="659">
        <v>2.19</v>
      </c>
      <c r="P7" s="660"/>
      <c r="Q7" s="659">
        <v>1.7</v>
      </c>
      <c r="R7" s="660"/>
      <c r="S7" s="659">
        <v>1.7</v>
      </c>
      <c r="T7" s="660"/>
      <c r="U7" s="987">
        <v>1.7</v>
      </c>
      <c r="V7" s="661"/>
      <c r="W7" s="987">
        <v>1.7</v>
      </c>
      <c r="X7" s="661"/>
      <c r="Y7" s="987">
        <v>1.9</v>
      </c>
      <c r="Z7" s="661"/>
    </row>
    <row r="8" spans="2:26" x14ac:dyDescent="0.2">
      <c r="B8" s="485" t="s">
        <v>90</v>
      </c>
      <c r="C8" s="486"/>
      <c r="D8" s="978">
        <f>SUM(D9,D12,D14,D16,D18,D20,D22,D25,D27,D30,D32)</f>
        <v>17.686999999999998</v>
      </c>
      <c r="E8" s="336"/>
      <c r="F8" s="224">
        <f>SUM(F9,F12,F14,F16,F18,F20,F22,F25,F27,F30,F32)</f>
        <v>11.045000000000002</v>
      </c>
      <c r="G8" s="336"/>
      <c r="H8" s="224">
        <f>SUM(H9,H12,H14,H16,H18,H20,H22,H25,H27,H30,H32)</f>
        <v>14.85</v>
      </c>
      <c r="I8" s="979"/>
      <c r="J8" s="224">
        <f>SUM(J9,J12,J14,J16,J18,J20,J22,J25,J27,J30,J32)</f>
        <v>7.9499999999999993</v>
      </c>
      <c r="K8" s="979"/>
      <c r="L8" s="224">
        <f>SUM(L9,L12,L14,L16,L18,L20,L22,L25,L27,L30,L32)</f>
        <v>7.1999999999999993</v>
      </c>
      <c r="M8" s="653"/>
      <c r="N8" s="662">
        <f>SUM(N9,N12,N14,N16,N18,N20,N22,N25,N27,N30,N32)</f>
        <v>5.81</v>
      </c>
      <c r="O8" s="653"/>
      <c r="P8" s="662">
        <f>SUM(P9,P12,P14,P16,P18,P20,P22,P25,P27,P30,P32)</f>
        <v>5.2700000000000005</v>
      </c>
      <c r="Q8" s="653"/>
      <c r="R8" s="662">
        <f>SUM(R9,R12,R14,R16,R18,R20,R22,R25,R27,R30,R32)</f>
        <v>3.8499999999999996</v>
      </c>
      <c r="S8" s="653"/>
      <c r="T8" s="662">
        <f>SUM(T9,T12,T14,T16,T18,T20,T22,T25,T27,T30,T32)</f>
        <v>2.25</v>
      </c>
      <c r="U8" s="980"/>
      <c r="V8" s="663">
        <f>SUM(V9,V12,V14,V16,V18,V20,V22,V25,V27,V30,V32)</f>
        <v>32.1</v>
      </c>
      <c r="W8" s="980"/>
      <c r="X8" s="663">
        <f>SUM(X9,X12,X14,X16,X18,X20,X22,X25,X27,X30,X32)</f>
        <v>32.1</v>
      </c>
      <c r="Y8" s="980"/>
      <c r="Z8" s="663">
        <f>SUM(Z9,Z12,Z14,Z16,Z18,Z20,Z22,Z25,Z27,Z30,Z32)</f>
        <v>2.25</v>
      </c>
    </row>
    <row r="9" spans="2:26" x14ac:dyDescent="0.2">
      <c r="B9" s="654" t="s">
        <v>91</v>
      </c>
      <c r="C9" s="664"/>
      <c r="D9" s="982">
        <f>SUM(C10:C11)</f>
        <v>7.5</v>
      </c>
      <c r="E9" s="655"/>
      <c r="F9" s="982">
        <f>SUM(E10:E11)</f>
        <v>3.69</v>
      </c>
      <c r="G9" s="655"/>
      <c r="H9" s="251">
        <f>SUM(G10:G11)</f>
        <v>7</v>
      </c>
      <c r="I9" s="983"/>
      <c r="J9" s="251">
        <f>SUM(I10:I11)</f>
        <v>3.3</v>
      </c>
      <c r="K9" s="983"/>
      <c r="L9" s="251">
        <f>SUM(K10:K11)</f>
        <v>3.5</v>
      </c>
      <c r="M9" s="656"/>
      <c r="N9" s="657">
        <f>SUM(M10:M11)</f>
        <v>3</v>
      </c>
      <c r="O9" s="656"/>
      <c r="P9" s="657">
        <f>SUM(O10:O11)</f>
        <v>2.98</v>
      </c>
      <c r="Q9" s="656"/>
      <c r="R9" s="657">
        <f>SUM(Q10:Q11)</f>
        <v>2.25</v>
      </c>
      <c r="S9" s="656"/>
      <c r="T9" s="657">
        <f>SUM(S10:S11)</f>
        <v>2.25</v>
      </c>
      <c r="U9" s="984"/>
      <c r="V9" s="658">
        <f>SUM(U10:U11)</f>
        <v>4.75</v>
      </c>
      <c r="W9" s="984"/>
      <c r="X9" s="658">
        <f>SUM(W10:W11)</f>
        <v>4.75</v>
      </c>
      <c r="Y9" s="984"/>
      <c r="Z9" s="658">
        <f>SUM(Y10:Y11)</f>
        <v>2.25</v>
      </c>
    </row>
    <row r="10" spans="2:26" x14ac:dyDescent="0.2">
      <c r="B10" s="488" t="s">
        <v>89</v>
      </c>
      <c r="C10" s="489">
        <v>5</v>
      </c>
      <c r="D10" s="985"/>
      <c r="E10" s="489">
        <v>3.69</v>
      </c>
      <c r="F10" s="432"/>
      <c r="G10" s="489">
        <v>2</v>
      </c>
      <c r="H10" s="432"/>
      <c r="I10" s="986">
        <v>3.3</v>
      </c>
      <c r="J10" s="432"/>
      <c r="K10" s="986">
        <v>3.5</v>
      </c>
      <c r="L10" s="432"/>
      <c r="M10" s="659">
        <v>3</v>
      </c>
      <c r="N10" s="660"/>
      <c r="O10" s="659">
        <v>2.98</v>
      </c>
      <c r="P10" s="660"/>
      <c r="Q10" s="659">
        <v>2.25</v>
      </c>
      <c r="R10" s="660"/>
      <c r="S10" s="659">
        <v>2.25</v>
      </c>
      <c r="T10" s="660"/>
      <c r="U10" s="987">
        <v>2.25</v>
      </c>
      <c r="V10" s="661"/>
      <c r="W10" s="987">
        <v>2.25</v>
      </c>
      <c r="X10" s="661"/>
      <c r="Y10" s="987">
        <v>2.25</v>
      </c>
      <c r="Z10" s="661"/>
    </row>
    <row r="11" spans="2:26" ht="14.25" x14ac:dyDescent="0.2">
      <c r="B11" s="488" t="s">
        <v>92</v>
      </c>
      <c r="C11" s="489">
        <v>2.5</v>
      </c>
      <c r="D11" s="985"/>
      <c r="E11" s="489"/>
      <c r="F11" s="432"/>
      <c r="G11" s="489">
        <v>5</v>
      </c>
      <c r="H11" s="432"/>
      <c r="I11" s="986"/>
      <c r="J11" s="432"/>
      <c r="K11" s="986"/>
      <c r="L11" s="432"/>
      <c r="M11" s="659"/>
      <c r="N11" s="660"/>
      <c r="O11" s="659"/>
      <c r="P11" s="660"/>
      <c r="Q11" s="659"/>
      <c r="R11" s="660"/>
      <c r="S11" s="659"/>
      <c r="T11" s="660"/>
      <c r="U11" s="987">
        <v>2.5</v>
      </c>
      <c r="V11" s="661"/>
      <c r="W11" s="987">
        <v>2.5</v>
      </c>
      <c r="X11" s="661"/>
      <c r="Y11" s="987"/>
      <c r="Z11" s="661"/>
    </row>
    <row r="12" spans="2:26" x14ac:dyDescent="0.2">
      <c r="B12" s="654" t="s">
        <v>93</v>
      </c>
      <c r="C12" s="487"/>
      <c r="D12" s="982">
        <f>SUM(C13)</f>
        <v>0.24399999999999999</v>
      </c>
      <c r="E12" s="655"/>
      <c r="F12" s="251">
        <f>SUM(E13)</f>
        <v>0.2</v>
      </c>
      <c r="G12" s="655"/>
      <c r="H12" s="251">
        <f>SUM(G13)</f>
        <v>0</v>
      </c>
      <c r="I12" s="983"/>
      <c r="J12" s="251">
        <f>SUM(I13)</f>
        <v>0</v>
      </c>
      <c r="K12" s="983"/>
      <c r="L12" s="251">
        <f>SUM(K13)</f>
        <v>0</v>
      </c>
      <c r="M12" s="656"/>
      <c r="N12" s="657">
        <f>SUM(M13)</f>
        <v>0</v>
      </c>
      <c r="O12" s="656"/>
      <c r="P12" s="657">
        <f>SUM(O13)</f>
        <v>0</v>
      </c>
      <c r="Q12" s="656"/>
      <c r="R12" s="657">
        <f>SUM(Q13)</f>
        <v>0</v>
      </c>
      <c r="S12" s="656"/>
      <c r="T12" s="657">
        <f>SUM(S13)</f>
        <v>0</v>
      </c>
      <c r="U12" s="984"/>
      <c r="V12" s="658">
        <f>SUM(U13)</f>
        <v>0</v>
      </c>
      <c r="W12" s="984"/>
      <c r="X12" s="658">
        <f>SUM(W13)</f>
        <v>0</v>
      </c>
      <c r="Y12" s="984"/>
      <c r="Z12" s="658">
        <f>SUM(Y13)</f>
        <v>0</v>
      </c>
    </row>
    <row r="13" spans="2:26" x14ac:dyDescent="0.2">
      <c r="B13" s="488" t="s">
        <v>94</v>
      </c>
      <c r="C13" s="489">
        <v>0.24399999999999999</v>
      </c>
      <c r="D13" s="985"/>
      <c r="E13" s="489">
        <v>0.2</v>
      </c>
      <c r="F13" s="432"/>
      <c r="G13" s="489">
        <v>0</v>
      </c>
      <c r="H13" s="432"/>
      <c r="I13" s="986">
        <v>0</v>
      </c>
      <c r="J13" s="432"/>
      <c r="K13" s="986">
        <v>0</v>
      </c>
      <c r="L13" s="432"/>
      <c r="M13" s="659"/>
      <c r="N13" s="660"/>
      <c r="O13" s="659"/>
      <c r="P13" s="660"/>
      <c r="Q13" s="659"/>
      <c r="R13" s="660"/>
      <c r="S13" s="659"/>
      <c r="T13" s="660"/>
      <c r="U13" s="987"/>
      <c r="V13" s="661"/>
      <c r="W13" s="987"/>
      <c r="X13" s="661"/>
      <c r="Y13" s="987"/>
      <c r="Z13" s="661"/>
    </row>
    <row r="14" spans="2:26" x14ac:dyDescent="0.2">
      <c r="B14" s="654" t="s">
        <v>95</v>
      </c>
      <c r="C14" s="487"/>
      <c r="D14" s="982">
        <f>SUM(C15)</f>
        <v>2.4550000000000001</v>
      </c>
      <c r="E14" s="655"/>
      <c r="F14" s="251">
        <f>SUM(E15)</f>
        <v>2.1789999999999998</v>
      </c>
      <c r="G14" s="655"/>
      <c r="H14" s="251">
        <f>SUM(G15)</f>
        <v>0</v>
      </c>
      <c r="I14" s="983"/>
      <c r="J14" s="251">
        <f>SUM(I15)</f>
        <v>0</v>
      </c>
      <c r="K14" s="983"/>
      <c r="L14" s="251">
        <f>SUM(K15)</f>
        <v>0</v>
      </c>
      <c r="M14" s="656"/>
      <c r="N14" s="657">
        <f>SUM(M15)</f>
        <v>0</v>
      </c>
      <c r="O14" s="656"/>
      <c r="P14" s="657">
        <f>SUM(O15)</f>
        <v>0</v>
      </c>
      <c r="Q14" s="656"/>
      <c r="R14" s="657">
        <f>SUM(Q15)</f>
        <v>0</v>
      </c>
      <c r="S14" s="656"/>
      <c r="T14" s="657">
        <f>SUM(S15)</f>
        <v>0</v>
      </c>
      <c r="U14" s="984"/>
      <c r="V14" s="658">
        <f>SUM(U15)</f>
        <v>0</v>
      </c>
      <c r="W14" s="984"/>
      <c r="X14" s="658">
        <f>SUM(W15)</f>
        <v>0</v>
      </c>
      <c r="Y14" s="984"/>
      <c r="Z14" s="658">
        <f>SUM(Y15)</f>
        <v>0</v>
      </c>
    </row>
    <row r="15" spans="2:26" x14ac:dyDescent="0.2">
      <c r="B15" s="488" t="s">
        <v>96</v>
      </c>
      <c r="C15" s="489">
        <v>2.4550000000000001</v>
      </c>
      <c r="D15" s="985"/>
      <c r="E15" s="489">
        <v>2.1789999999999998</v>
      </c>
      <c r="F15" s="432"/>
      <c r="G15" s="489">
        <v>0</v>
      </c>
      <c r="H15" s="432"/>
      <c r="I15" s="986">
        <v>0</v>
      </c>
      <c r="J15" s="985"/>
      <c r="K15" s="489">
        <v>0</v>
      </c>
      <c r="L15" s="432"/>
      <c r="M15" s="659"/>
      <c r="N15" s="660"/>
      <c r="O15" s="659"/>
      <c r="P15" s="660"/>
      <c r="Q15" s="659"/>
      <c r="R15" s="660"/>
      <c r="S15" s="659"/>
      <c r="T15" s="660"/>
      <c r="U15" s="987"/>
      <c r="V15" s="661"/>
      <c r="W15" s="987"/>
      <c r="X15" s="661"/>
      <c r="Y15" s="987"/>
      <c r="Z15" s="661"/>
    </row>
    <row r="16" spans="2:26" x14ac:dyDescent="0.2">
      <c r="B16" s="654" t="s">
        <v>97</v>
      </c>
      <c r="C16" s="487"/>
      <c r="D16" s="982">
        <f>SUM(C17)</f>
        <v>0</v>
      </c>
      <c r="E16" s="655"/>
      <c r="F16" s="251">
        <f>SUM(E17)</f>
        <v>0</v>
      </c>
      <c r="G16" s="655"/>
      <c r="H16" s="251">
        <f>SUM(G17)</f>
        <v>0</v>
      </c>
      <c r="I16" s="983"/>
      <c r="J16" s="982">
        <f>SUM(I17)</f>
        <v>0</v>
      </c>
      <c r="K16" s="655"/>
      <c r="L16" s="251">
        <f>SUM(K17)</f>
        <v>0</v>
      </c>
      <c r="M16" s="656"/>
      <c r="N16" s="657">
        <f>SUM(M17)</f>
        <v>0</v>
      </c>
      <c r="O16" s="656"/>
      <c r="P16" s="657">
        <f>SUM(O17)</f>
        <v>0</v>
      </c>
      <c r="Q16" s="656"/>
      <c r="R16" s="657">
        <f>SUM(Q17)</f>
        <v>0</v>
      </c>
      <c r="S16" s="656"/>
      <c r="T16" s="657">
        <f>SUM(S17)</f>
        <v>0</v>
      </c>
      <c r="U16" s="984"/>
      <c r="V16" s="658">
        <f>SUM(U17)</f>
        <v>0</v>
      </c>
      <c r="W16" s="984"/>
      <c r="X16" s="658">
        <f>SUM(W17)</f>
        <v>0</v>
      </c>
      <c r="Y16" s="984"/>
      <c r="Z16" s="658">
        <f>SUM(Y17)</f>
        <v>0</v>
      </c>
    </row>
    <row r="17" spans="2:26" x14ac:dyDescent="0.2">
      <c r="B17" s="488" t="s">
        <v>96</v>
      </c>
      <c r="C17" s="489">
        <v>0</v>
      </c>
      <c r="D17" s="985"/>
      <c r="E17" s="489">
        <v>0</v>
      </c>
      <c r="F17" s="432"/>
      <c r="G17" s="489">
        <v>0</v>
      </c>
      <c r="H17" s="432"/>
      <c r="I17" s="986">
        <v>0</v>
      </c>
      <c r="J17" s="985"/>
      <c r="K17" s="489">
        <v>0</v>
      </c>
      <c r="L17" s="432"/>
      <c r="M17" s="659"/>
      <c r="N17" s="660"/>
      <c r="O17" s="659"/>
      <c r="P17" s="660"/>
      <c r="Q17" s="659"/>
      <c r="R17" s="660"/>
      <c r="S17" s="659"/>
      <c r="T17" s="660"/>
      <c r="U17" s="987"/>
      <c r="V17" s="661"/>
      <c r="W17" s="987"/>
      <c r="X17" s="661"/>
      <c r="Y17" s="987"/>
      <c r="Z17" s="661"/>
    </row>
    <row r="18" spans="2:26" ht="25.5" x14ac:dyDescent="0.2">
      <c r="B18" s="665" t="s">
        <v>98</v>
      </c>
      <c r="C18" s="666"/>
      <c r="D18" s="982">
        <f>SUM(C19)</f>
        <v>0.49399999999999999</v>
      </c>
      <c r="E18" s="655"/>
      <c r="F18" s="251">
        <f>SUM(E19)</f>
        <v>0.19</v>
      </c>
      <c r="G18" s="655"/>
      <c r="H18" s="251">
        <f>SUM(G19)</f>
        <v>0</v>
      </c>
      <c r="I18" s="983"/>
      <c r="J18" s="982">
        <f>SUM(I19)</f>
        <v>0</v>
      </c>
      <c r="K18" s="655"/>
      <c r="L18" s="251">
        <f>SUM(K19)</f>
        <v>0</v>
      </c>
      <c r="M18" s="656"/>
      <c r="N18" s="657">
        <f>SUM(M19)</f>
        <v>0</v>
      </c>
      <c r="O18" s="656"/>
      <c r="P18" s="657">
        <f>SUM(O19)</f>
        <v>0</v>
      </c>
      <c r="Q18" s="656"/>
      <c r="R18" s="657">
        <f>SUM(Q19)</f>
        <v>0</v>
      </c>
      <c r="S18" s="656"/>
      <c r="T18" s="657">
        <f>SUM(S19)</f>
        <v>0</v>
      </c>
      <c r="U18" s="984"/>
      <c r="V18" s="658">
        <f>SUM(U19)</f>
        <v>0</v>
      </c>
      <c r="W18" s="984"/>
      <c r="X18" s="658">
        <f>SUM(W19)</f>
        <v>0</v>
      </c>
      <c r="Y18" s="984"/>
      <c r="Z18" s="658">
        <f>SUM(Y19)</f>
        <v>0</v>
      </c>
    </row>
    <row r="19" spans="2:26" x14ac:dyDescent="0.2">
      <c r="B19" s="488" t="s">
        <v>96</v>
      </c>
      <c r="C19" s="489">
        <v>0.49399999999999999</v>
      </c>
      <c r="D19" s="985"/>
      <c r="E19" s="489">
        <v>0.19</v>
      </c>
      <c r="F19" s="432"/>
      <c r="G19" s="489">
        <v>0</v>
      </c>
      <c r="H19" s="432"/>
      <c r="I19" s="986">
        <v>0</v>
      </c>
      <c r="J19" s="985"/>
      <c r="K19" s="489">
        <v>0</v>
      </c>
      <c r="L19" s="432"/>
      <c r="M19" s="659"/>
      <c r="N19" s="660"/>
      <c r="O19" s="659"/>
      <c r="P19" s="660"/>
      <c r="Q19" s="659"/>
      <c r="R19" s="660"/>
      <c r="S19" s="659"/>
      <c r="T19" s="660"/>
      <c r="U19" s="987"/>
      <c r="V19" s="661"/>
      <c r="W19" s="987"/>
      <c r="X19" s="661"/>
      <c r="Y19" s="987"/>
      <c r="Z19" s="661"/>
    </row>
    <row r="20" spans="2:26" x14ac:dyDescent="0.2">
      <c r="B20" s="654" t="s">
        <v>99</v>
      </c>
      <c r="C20" s="487"/>
      <c r="D20" s="982">
        <f>SUM(C21)</f>
        <v>0.49399999999999999</v>
      </c>
      <c r="E20" s="655"/>
      <c r="F20" s="251">
        <f>SUM(E21)</f>
        <v>0.47399999999999998</v>
      </c>
      <c r="G20" s="655"/>
      <c r="H20" s="251">
        <f>SUM(G21)</f>
        <v>0</v>
      </c>
      <c r="I20" s="983"/>
      <c r="J20" s="982">
        <f>SUM(I21)</f>
        <v>0</v>
      </c>
      <c r="K20" s="655"/>
      <c r="L20" s="251">
        <f>SUM(K21)</f>
        <v>0</v>
      </c>
      <c r="M20" s="656"/>
      <c r="N20" s="657">
        <f>SUM(M21)</f>
        <v>0</v>
      </c>
      <c r="O20" s="656"/>
      <c r="P20" s="657">
        <f>SUM(O21)</f>
        <v>0</v>
      </c>
      <c r="Q20" s="656"/>
      <c r="R20" s="657">
        <f>SUM(Q21)</f>
        <v>0</v>
      </c>
      <c r="S20" s="656"/>
      <c r="T20" s="657">
        <f>SUM(S21)</f>
        <v>0</v>
      </c>
      <c r="U20" s="984"/>
      <c r="V20" s="658">
        <f>SUM(U21)</f>
        <v>0</v>
      </c>
      <c r="W20" s="984"/>
      <c r="X20" s="658">
        <f>SUM(W21)</f>
        <v>0</v>
      </c>
      <c r="Y20" s="984"/>
      <c r="Z20" s="658">
        <f>SUM(Y21)</f>
        <v>0</v>
      </c>
    </row>
    <row r="21" spans="2:26" x14ac:dyDescent="0.2">
      <c r="B21" s="488" t="s">
        <v>96</v>
      </c>
      <c r="C21" s="489">
        <v>0.49399999999999999</v>
      </c>
      <c r="D21" s="985"/>
      <c r="E21" s="489">
        <v>0.47399999999999998</v>
      </c>
      <c r="F21" s="432"/>
      <c r="G21" s="489">
        <v>0</v>
      </c>
      <c r="H21" s="432"/>
      <c r="I21" s="986">
        <v>0</v>
      </c>
      <c r="J21" s="985"/>
      <c r="K21" s="489">
        <v>0</v>
      </c>
      <c r="L21" s="432"/>
      <c r="M21" s="659"/>
      <c r="N21" s="660"/>
      <c r="O21" s="659"/>
      <c r="P21" s="660"/>
      <c r="Q21" s="659"/>
      <c r="R21" s="660"/>
      <c r="S21" s="659"/>
      <c r="T21" s="660"/>
      <c r="U21" s="987"/>
      <c r="V21" s="661"/>
      <c r="W21" s="987"/>
      <c r="X21" s="661"/>
      <c r="Y21" s="987"/>
      <c r="Z21" s="661"/>
    </row>
    <row r="22" spans="2:26" x14ac:dyDescent="0.2">
      <c r="B22" s="654" t="s">
        <v>100</v>
      </c>
      <c r="C22" s="487"/>
      <c r="D22" s="982">
        <f>SUM(C23)</f>
        <v>1.294</v>
      </c>
      <c r="E22" s="655"/>
      <c r="F22" s="251">
        <f>SUM(E23)</f>
        <v>0.28399999999999997</v>
      </c>
      <c r="G22" s="655"/>
      <c r="H22" s="251">
        <f>SUM(G23)</f>
        <v>1.25</v>
      </c>
      <c r="I22" s="983"/>
      <c r="J22" s="982">
        <f>SUM(I23)</f>
        <v>0.1</v>
      </c>
      <c r="K22" s="655"/>
      <c r="L22" s="251">
        <f>SUM(K23)</f>
        <v>0.1</v>
      </c>
      <c r="M22" s="656"/>
      <c r="N22" s="657">
        <f>SUM(M23)</f>
        <v>0.61</v>
      </c>
      <c r="O22" s="656"/>
      <c r="P22" s="657">
        <f>SUM(O23)</f>
        <v>0.12</v>
      </c>
      <c r="Q22" s="656"/>
      <c r="R22" s="657">
        <f>SUM(Q23)</f>
        <v>0.3</v>
      </c>
      <c r="S22" s="656"/>
      <c r="T22" s="657">
        <f>SUM(S23)</f>
        <v>0</v>
      </c>
      <c r="U22" s="984"/>
      <c r="V22" s="658">
        <f>SUM(U23:U24)</f>
        <v>11.95</v>
      </c>
      <c r="W22" s="984"/>
      <c r="X22" s="658">
        <f>SUM(W23:W24)</f>
        <v>11.95</v>
      </c>
      <c r="Y22" s="984"/>
      <c r="Z22" s="658">
        <f>SUM(Y23:Y24)</f>
        <v>0</v>
      </c>
    </row>
    <row r="23" spans="2:26" x14ac:dyDescent="0.2">
      <c r="B23" s="488" t="s">
        <v>89</v>
      </c>
      <c r="C23" s="489">
        <v>1.294</v>
      </c>
      <c r="D23" s="985"/>
      <c r="E23" s="489">
        <v>0.28399999999999997</v>
      </c>
      <c r="F23" s="432"/>
      <c r="G23" s="489">
        <v>1.25</v>
      </c>
      <c r="H23" s="432"/>
      <c r="I23" s="986">
        <v>0.1</v>
      </c>
      <c r="J23" s="985"/>
      <c r="K23" s="489">
        <v>0.1</v>
      </c>
      <c r="L23" s="432"/>
      <c r="M23" s="659">
        <v>0.61</v>
      </c>
      <c r="N23" s="660"/>
      <c r="O23" s="659">
        <v>0.12</v>
      </c>
      <c r="P23" s="660"/>
      <c r="Q23" s="659">
        <v>0.3</v>
      </c>
      <c r="R23" s="660"/>
      <c r="S23" s="659"/>
      <c r="T23" s="660"/>
      <c r="U23" s="987">
        <v>0</v>
      </c>
      <c r="V23" s="661"/>
      <c r="W23" s="987">
        <v>0</v>
      </c>
      <c r="X23" s="661"/>
      <c r="Y23" s="987"/>
      <c r="Z23" s="661"/>
    </row>
    <row r="24" spans="2:26" x14ac:dyDescent="0.2">
      <c r="B24" s="488" t="s">
        <v>101</v>
      </c>
      <c r="C24" s="489"/>
      <c r="D24" s="985"/>
      <c r="E24" s="489"/>
      <c r="F24" s="432"/>
      <c r="G24" s="489"/>
      <c r="H24" s="432"/>
      <c r="I24" s="986"/>
      <c r="J24" s="985"/>
      <c r="K24" s="489"/>
      <c r="L24" s="432"/>
      <c r="M24" s="659"/>
      <c r="N24" s="660"/>
      <c r="O24" s="659"/>
      <c r="P24" s="660"/>
      <c r="Q24" s="659"/>
      <c r="R24" s="660"/>
      <c r="S24" s="659"/>
      <c r="T24" s="660"/>
      <c r="U24" s="987">
        <v>11.95</v>
      </c>
      <c r="V24" s="661"/>
      <c r="W24" s="987">
        <v>11.95</v>
      </c>
      <c r="X24" s="661"/>
      <c r="Y24" s="987"/>
      <c r="Z24" s="661"/>
    </row>
    <row r="25" spans="2:26" x14ac:dyDescent="0.2">
      <c r="B25" s="654" t="s">
        <v>102</v>
      </c>
      <c r="C25" s="487"/>
      <c r="D25" s="982">
        <f>SUM(C26)</f>
        <v>1.528</v>
      </c>
      <c r="E25" s="655"/>
      <c r="F25" s="251">
        <f>SUM(E26)</f>
        <v>1.895</v>
      </c>
      <c r="G25" s="655"/>
      <c r="H25" s="251">
        <f>SUM(G26)</f>
        <v>1.25</v>
      </c>
      <c r="I25" s="983"/>
      <c r="J25" s="982">
        <f>SUM(I26)</f>
        <v>1.45</v>
      </c>
      <c r="K25" s="655"/>
      <c r="L25" s="251">
        <f>SUM(K26)</f>
        <v>1</v>
      </c>
      <c r="M25" s="656"/>
      <c r="N25" s="657">
        <f>SUM(M26)</f>
        <v>0.75</v>
      </c>
      <c r="O25" s="656"/>
      <c r="P25" s="657">
        <f>SUM(O26)</f>
        <v>0.1</v>
      </c>
      <c r="Q25" s="656"/>
      <c r="R25" s="657">
        <f>SUM(Q26)</f>
        <v>0.08</v>
      </c>
      <c r="S25" s="656"/>
      <c r="T25" s="657">
        <f>SUM(S26)</f>
        <v>0</v>
      </c>
      <c r="U25" s="984"/>
      <c r="V25" s="658">
        <f>SUM(U26)</f>
        <v>0</v>
      </c>
      <c r="W25" s="984"/>
      <c r="X25" s="658">
        <f>SUM(W26)</f>
        <v>0</v>
      </c>
      <c r="Y25" s="984"/>
      <c r="Z25" s="658">
        <f>SUM(Y26)</f>
        <v>0</v>
      </c>
    </row>
    <row r="26" spans="2:26" x14ac:dyDescent="0.2">
      <c r="B26" s="488" t="s">
        <v>89</v>
      </c>
      <c r="C26" s="489">
        <v>1.528</v>
      </c>
      <c r="D26" s="985"/>
      <c r="E26" s="489">
        <v>1.895</v>
      </c>
      <c r="F26" s="432"/>
      <c r="G26" s="489">
        <v>1.25</v>
      </c>
      <c r="H26" s="432"/>
      <c r="I26" s="986">
        <v>1.45</v>
      </c>
      <c r="J26" s="985"/>
      <c r="K26" s="489">
        <v>1</v>
      </c>
      <c r="L26" s="432"/>
      <c r="M26" s="659">
        <v>0.75</v>
      </c>
      <c r="N26" s="660"/>
      <c r="O26" s="659">
        <v>0.1</v>
      </c>
      <c r="P26" s="660"/>
      <c r="Q26" s="659">
        <v>0.08</v>
      </c>
      <c r="R26" s="660"/>
      <c r="S26" s="659"/>
      <c r="T26" s="660"/>
      <c r="U26" s="987">
        <v>0</v>
      </c>
      <c r="V26" s="661"/>
      <c r="W26" s="987">
        <v>0</v>
      </c>
      <c r="X26" s="661"/>
      <c r="Y26" s="987"/>
      <c r="Z26" s="661"/>
    </row>
    <row r="27" spans="2:26" x14ac:dyDescent="0.2">
      <c r="B27" s="654" t="s">
        <v>103</v>
      </c>
      <c r="C27" s="487"/>
      <c r="D27" s="982">
        <f>SUM(C28)</f>
        <v>1.528</v>
      </c>
      <c r="E27" s="655"/>
      <c r="F27" s="251">
        <f>SUM(E28)</f>
        <v>0.56899999999999995</v>
      </c>
      <c r="G27" s="655"/>
      <c r="H27" s="251">
        <f>SUM(G28)</f>
        <v>0.5</v>
      </c>
      <c r="I27" s="983"/>
      <c r="J27" s="982">
        <f>SUM(I28)</f>
        <v>0.1</v>
      </c>
      <c r="K27" s="655"/>
      <c r="L27" s="251">
        <f>SUM(K28)</f>
        <v>0.1</v>
      </c>
      <c r="M27" s="656"/>
      <c r="N27" s="657">
        <f>SUM(M28)</f>
        <v>0.5</v>
      </c>
      <c r="O27" s="656"/>
      <c r="P27" s="657">
        <f>SUM(O28)</f>
        <v>0.5</v>
      </c>
      <c r="Q27" s="656"/>
      <c r="R27" s="657">
        <f>SUM(Q28)</f>
        <v>0.88</v>
      </c>
      <c r="S27" s="656"/>
      <c r="T27" s="657">
        <f>SUM(S28)</f>
        <v>0</v>
      </c>
      <c r="U27" s="984"/>
      <c r="V27" s="658">
        <f>SUM(U28:U29)</f>
        <v>13.7</v>
      </c>
      <c r="W27" s="984"/>
      <c r="X27" s="658">
        <f>SUM(W28:W29)</f>
        <v>13.7</v>
      </c>
      <c r="Y27" s="984"/>
      <c r="Z27" s="658">
        <f>SUM(Y28:Y29)</f>
        <v>0</v>
      </c>
    </row>
    <row r="28" spans="2:26" x14ac:dyDescent="0.2">
      <c r="B28" s="488" t="s">
        <v>89</v>
      </c>
      <c r="C28" s="489">
        <v>1.528</v>
      </c>
      <c r="D28" s="985"/>
      <c r="E28" s="489">
        <v>0.56899999999999995</v>
      </c>
      <c r="F28" s="432"/>
      <c r="G28" s="489">
        <v>0.5</v>
      </c>
      <c r="H28" s="432"/>
      <c r="I28" s="986">
        <v>0.1</v>
      </c>
      <c r="J28" s="985"/>
      <c r="K28" s="489">
        <v>0.1</v>
      </c>
      <c r="L28" s="432"/>
      <c r="M28" s="659">
        <v>0.5</v>
      </c>
      <c r="N28" s="660"/>
      <c r="O28" s="659">
        <v>0.5</v>
      </c>
      <c r="P28" s="660"/>
      <c r="Q28" s="659">
        <v>0.88</v>
      </c>
      <c r="R28" s="660"/>
      <c r="S28" s="659"/>
      <c r="T28" s="660"/>
      <c r="U28" s="987">
        <v>0</v>
      </c>
      <c r="V28" s="661"/>
      <c r="W28" s="987">
        <v>0</v>
      </c>
      <c r="X28" s="661"/>
      <c r="Y28" s="987"/>
      <c r="Z28" s="661"/>
    </row>
    <row r="29" spans="2:26" x14ac:dyDescent="0.2">
      <c r="B29" s="488" t="s">
        <v>101</v>
      </c>
      <c r="C29" s="489"/>
      <c r="D29" s="985"/>
      <c r="E29" s="489"/>
      <c r="F29" s="432"/>
      <c r="G29" s="489"/>
      <c r="H29" s="432"/>
      <c r="I29" s="986"/>
      <c r="J29" s="985"/>
      <c r="K29" s="489"/>
      <c r="L29" s="432"/>
      <c r="M29" s="659"/>
      <c r="N29" s="660"/>
      <c r="O29" s="659"/>
      <c r="P29" s="660"/>
      <c r="Q29" s="659"/>
      <c r="R29" s="660"/>
      <c r="S29" s="659"/>
      <c r="T29" s="660"/>
      <c r="U29" s="987">
        <v>13.7</v>
      </c>
      <c r="V29" s="661"/>
      <c r="W29" s="987">
        <v>13.7</v>
      </c>
      <c r="X29" s="661"/>
      <c r="Y29" s="987"/>
      <c r="Z29" s="661"/>
    </row>
    <row r="30" spans="2:26" x14ac:dyDescent="0.2">
      <c r="B30" s="654" t="s">
        <v>104</v>
      </c>
      <c r="C30" s="487"/>
      <c r="D30" s="982">
        <f>SUM(C31)</f>
        <v>1.75</v>
      </c>
      <c r="E30" s="655"/>
      <c r="F30" s="251">
        <f>SUM(E31)</f>
        <v>1.4219999999999999</v>
      </c>
      <c r="G30" s="655"/>
      <c r="H30" s="251">
        <f>SUM(G31)</f>
        <v>4.75</v>
      </c>
      <c r="I30" s="983"/>
      <c r="J30" s="982">
        <f>SUM(I31)</f>
        <v>1.5</v>
      </c>
      <c r="K30" s="655"/>
      <c r="L30" s="251">
        <f>SUM(K31)</f>
        <v>0.5</v>
      </c>
      <c r="M30" s="656"/>
      <c r="N30" s="657">
        <f>SUM(M31)</f>
        <v>0.05</v>
      </c>
      <c r="O30" s="656"/>
      <c r="P30" s="657">
        <f>SUM(O31)</f>
        <v>0.08</v>
      </c>
      <c r="Q30" s="656"/>
      <c r="R30" s="657">
        <f>SUM(Q31)</f>
        <v>0.08</v>
      </c>
      <c r="S30" s="656"/>
      <c r="T30" s="657">
        <f>SUM(S31)</f>
        <v>0</v>
      </c>
      <c r="U30" s="984"/>
      <c r="V30" s="658">
        <f>SUM(U31)</f>
        <v>0</v>
      </c>
      <c r="W30" s="984"/>
      <c r="X30" s="658">
        <f>SUM(W31)</f>
        <v>0</v>
      </c>
      <c r="Y30" s="984"/>
      <c r="Z30" s="658">
        <f>SUM(Y31)</f>
        <v>0</v>
      </c>
    </row>
    <row r="31" spans="2:26" x14ac:dyDescent="0.2">
      <c r="B31" s="488" t="s">
        <v>89</v>
      </c>
      <c r="C31" s="489">
        <v>1.75</v>
      </c>
      <c r="D31" s="985"/>
      <c r="E31" s="489">
        <v>1.4219999999999999</v>
      </c>
      <c r="F31" s="432"/>
      <c r="G31" s="489">
        <v>4.75</v>
      </c>
      <c r="H31" s="432"/>
      <c r="I31" s="986">
        <v>1.5</v>
      </c>
      <c r="J31" s="985"/>
      <c r="K31" s="489">
        <v>0.5</v>
      </c>
      <c r="L31" s="432"/>
      <c r="M31" s="659">
        <v>0.05</v>
      </c>
      <c r="N31" s="660"/>
      <c r="O31" s="659">
        <v>0.08</v>
      </c>
      <c r="P31" s="660"/>
      <c r="Q31" s="659">
        <v>0.08</v>
      </c>
      <c r="R31" s="660"/>
      <c r="S31" s="659"/>
      <c r="T31" s="660"/>
      <c r="U31" s="987">
        <v>0</v>
      </c>
      <c r="V31" s="661"/>
      <c r="W31" s="987">
        <v>0</v>
      </c>
      <c r="X31" s="661"/>
      <c r="Y31" s="987"/>
      <c r="Z31" s="661"/>
    </row>
    <row r="32" spans="2:26" x14ac:dyDescent="0.2">
      <c r="B32" s="654" t="s">
        <v>105</v>
      </c>
      <c r="C32" s="487"/>
      <c r="D32" s="982">
        <f>SUM(C33)</f>
        <v>0.4</v>
      </c>
      <c r="E32" s="655"/>
      <c r="F32" s="251">
        <f>SUM(E33)</f>
        <v>0.14199999999999999</v>
      </c>
      <c r="G32" s="655"/>
      <c r="H32" s="251">
        <f>SUM(G33)</f>
        <v>0.1</v>
      </c>
      <c r="I32" s="983"/>
      <c r="J32" s="982">
        <f>SUM(I33)</f>
        <v>1.5</v>
      </c>
      <c r="K32" s="655"/>
      <c r="L32" s="251">
        <f>SUM(K33)</f>
        <v>2</v>
      </c>
      <c r="M32" s="656"/>
      <c r="N32" s="657">
        <f>SUM(M33)</f>
        <v>0.9</v>
      </c>
      <c r="O32" s="656"/>
      <c r="P32" s="657">
        <f>SUM(O33)</f>
        <v>1.49</v>
      </c>
      <c r="Q32" s="656"/>
      <c r="R32" s="657">
        <f>SUM(Q33)</f>
        <v>0.26</v>
      </c>
      <c r="S32" s="656"/>
      <c r="T32" s="657">
        <f>SUM(S33)</f>
        <v>0</v>
      </c>
      <c r="U32" s="984"/>
      <c r="V32" s="658">
        <f>SUM(U33:U34)</f>
        <v>1.7</v>
      </c>
      <c r="W32" s="984"/>
      <c r="X32" s="658">
        <f>SUM(W33:W34)</f>
        <v>1.7</v>
      </c>
      <c r="Y32" s="984"/>
      <c r="Z32" s="658">
        <f>SUM(Y33:Y34)</f>
        <v>0</v>
      </c>
    </row>
    <row r="33" spans="2:26" x14ac:dyDescent="0.2">
      <c r="B33" s="488" t="s">
        <v>89</v>
      </c>
      <c r="C33" s="489">
        <v>0.4</v>
      </c>
      <c r="D33" s="985"/>
      <c r="E33" s="489">
        <v>0.14199999999999999</v>
      </c>
      <c r="F33" s="432"/>
      <c r="G33" s="489">
        <v>0.1</v>
      </c>
      <c r="H33" s="432"/>
      <c r="I33" s="986">
        <v>1.5</v>
      </c>
      <c r="J33" s="985"/>
      <c r="K33" s="489">
        <v>2</v>
      </c>
      <c r="L33" s="432"/>
      <c r="M33" s="659">
        <v>0.9</v>
      </c>
      <c r="N33" s="660"/>
      <c r="O33" s="659">
        <v>1.49</v>
      </c>
      <c r="P33" s="660"/>
      <c r="Q33" s="659">
        <v>0.26</v>
      </c>
      <c r="R33" s="660"/>
      <c r="S33" s="659"/>
      <c r="T33" s="660"/>
      <c r="U33" s="987">
        <v>0</v>
      </c>
      <c r="V33" s="661"/>
      <c r="W33" s="987">
        <v>0</v>
      </c>
      <c r="X33" s="661"/>
      <c r="Y33" s="987"/>
      <c r="Z33" s="661"/>
    </row>
    <row r="34" spans="2:26" x14ac:dyDescent="0.2">
      <c r="B34" s="488" t="s">
        <v>101</v>
      </c>
      <c r="C34" s="489"/>
      <c r="D34" s="985"/>
      <c r="E34" s="489"/>
      <c r="F34" s="432"/>
      <c r="G34" s="489"/>
      <c r="H34" s="432"/>
      <c r="I34" s="986"/>
      <c r="J34" s="985"/>
      <c r="K34" s="489"/>
      <c r="L34" s="432"/>
      <c r="M34" s="659"/>
      <c r="N34" s="660"/>
      <c r="O34" s="659"/>
      <c r="P34" s="660"/>
      <c r="Q34" s="659"/>
      <c r="R34" s="660"/>
      <c r="S34" s="659"/>
      <c r="T34" s="660"/>
      <c r="U34" s="987">
        <v>1.7</v>
      </c>
      <c r="V34" s="661"/>
      <c r="W34" s="987">
        <v>1.7</v>
      </c>
      <c r="X34" s="661"/>
      <c r="Y34" s="987"/>
      <c r="Z34" s="661"/>
    </row>
    <row r="35" spans="2:26" ht="14.25" x14ac:dyDescent="0.2">
      <c r="B35" s="485" t="s">
        <v>106</v>
      </c>
      <c r="C35" s="486"/>
      <c r="D35" s="224">
        <f>SUM(D36:D113)</f>
        <v>185.19800000000001</v>
      </c>
      <c r="E35" s="336"/>
      <c r="F35" s="224">
        <f>SUM(F36:F113)</f>
        <v>145.76299999999998</v>
      </c>
      <c r="G35" s="336"/>
      <c r="H35" s="224">
        <f>SUM(H36:H113)</f>
        <v>173.43099999999998</v>
      </c>
      <c r="I35" s="979"/>
      <c r="J35" s="978">
        <f>SUM(J36:J113)</f>
        <v>164.19399999999999</v>
      </c>
      <c r="K35" s="336"/>
      <c r="L35" s="224">
        <f>SUM(L36:L113)</f>
        <v>158.303</v>
      </c>
      <c r="M35" s="653"/>
      <c r="N35" s="662">
        <f>SUM(N36:N115)</f>
        <v>156.70000000000002</v>
      </c>
      <c r="O35" s="653"/>
      <c r="P35" s="662">
        <f>SUM(P36:P115)</f>
        <v>152.88000000000002</v>
      </c>
      <c r="Q35" s="653"/>
      <c r="R35" s="662">
        <f>SUM(R36:R115)</f>
        <v>174.45</v>
      </c>
      <c r="S35" s="653"/>
      <c r="T35" s="662">
        <f>SUM(T36:T115)</f>
        <v>357.25700000000018</v>
      </c>
      <c r="U35" s="980"/>
      <c r="V35" s="663">
        <f>SUM(V36:V115)</f>
        <v>375.5979999999999</v>
      </c>
      <c r="W35" s="980"/>
      <c r="X35" s="663">
        <f>SUM(X36:X115)</f>
        <v>375.59999999999997</v>
      </c>
      <c r="Y35" s="980">
        <v>0</v>
      </c>
      <c r="Z35" s="663">
        <f>SUM(Z36:Z115)</f>
        <v>159.02000000000001</v>
      </c>
    </row>
    <row r="36" spans="2:26" x14ac:dyDescent="0.2">
      <c r="B36" s="654" t="s">
        <v>107</v>
      </c>
      <c r="C36" s="487"/>
      <c r="D36" s="982">
        <f>SUM(C37)</f>
        <v>1.3919999999999999</v>
      </c>
      <c r="E36" s="655"/>
      <c r="F36" s="251">
        <f>SUM(E37)</f>
        <v>1.31</v>
      </c>
      <c r="G36" s="655"/>
      <c r="H36" s="251">
        <f>SUM(G37)</f>
        <v>1.423</v>
      </c>
      <c r="I36" s="983"/>
      <c r="J36" s="982">
        <f>SUM(I37)</f>
        <v>1.3</v>
      </c>
      <c r="K36" s="655"/>
      <c r="L36" s="251">
        <f>SUM(K37)</f>
        <v>1.3</v>
      </c>
      <c r="M36" s="656"/>
      <c r="N36" s="657">
        <f>SUM(M37)</f>
        <v>1.3</v>
      </c>
      <c r="O36" s="656"/>
      <c r="P36" s="657">
        <f>SUM(O37)</f>
        <v>1.19</v>
      </c>
      <c r="Q36" s="656"/>
      <c r="R36" s="657">
        <f>SUM(Q37)</f>
        <v>1.3</v>
      </c>
      <c r="S36" s="656"/>
      <c r="T36" s="657">
        <f>SUM(S37)</f>
        <v>1.304</v>
      </c>
      <c r="U36" s="984"/>
      <c r="V36" s="658">
        <f>SUM(U37)</f>
        <v>1.2</v>
      </c>
      <c r="W36" s="984"/>
      <c r="X36" s="658">
        <f>SUM(W37)</f>
        <v>1.2</v>
      </c>
      <c r="Y36" s="984"/>
      <c r="Z36" s="658">
        <f>SUM(Y37)</f>
        <v>1.2</v>
      </c>
    </row>
    <row r="37" spans="2:26" x14ac:dyDescent="0.2">
      <c r="B37" s="488" t="s">
        <v>101</v>
      </c>
      <c r="C37" s="489">
        <v>1.3919999999999999</v>
      </c>
      <c r="D37" s="985"/>
      <c r="E37" s="489">
        <v>1.31</v>
      </c>
      <c r="F37" s="432"/>
      <c r="G37" s="489">
        <v>1.423</v>
      </c>
      <c r="H37" s="432"/>
      <c r="I37" s="986">
        <v>1.3</v>
      </c>
      <c r="J37" s="985"/>
      <c r="K37" s="489">
        <v>1.3</v>
      </c>
      <c r="L37" s="432"/>
      <c r="M37" s="659">
        <v>1.3</v>
      </c>
      <c r="N37" s="660"/>
      <c r="O37" s="659">
        <v>1.19</v>
      </c>
      <c r="P37" s="660"/>
      <c r="Q37" s="659">
        <v>1.3</v>
      </c>
      <c r="R37" s="660"/>
      <c r="S37" s="659">
        <v>1.304</v>
      </c>
      <c r="T37" s="660"/>
      <c r="U37" s="987">
        <v>1.2</v>
      </c>
      <c r="V37" s="661"/>
      <c r="W37" s="987">
        <v>1.2</v>
      </c>
      <c r="X37" s="661"/>
      <c r="Y37" s="987">
        <v>1.2</v>
      </c>
      <c r="Z37" s="661"/>
    </row>
    <row r="38" spans="2:26" x14ac:dyDescent="0.2">
      <c r="B38" s="654" t="s">
        <v>108</v>
      </c>
      <c r="C38" s="487"/>
      <c r="D38" s="982">
        <f>SUM(C39)</f>
        <v>8.1869999999999994</v>
      </c>
      <c r="E38" s="655"/>
      <c r="F38" s="251">
        <f>SUM(E39)</f>
        <v>5.7</v>
      </c>
      <c r="G38" s="655"/>
      <c r="H38" s="251">
        <f>SUM(G39)</f>
        <v>10.065</v>
      </c>
      <c r="I38" s="983"/>
      <c r="J38" s="982">
        <f>SUM(I39)</f>
        <v>11.379</v>
      </c>
      <c r="K38" s="655"/>
      <c r="L38" s="251">
        <f>SUM(K39)</f>
        <v>8.4410000000000007</v>
      </c>
      <c r="M38" s="656"/>
      <c r="N38" s="657">
        <f>SUM(M39)</f>
        <v>8.43</v>
      </c>
      <c r="O38" s="656"/>
      <c r="P38" s="657">
        <f>SUM(O39)</f>
        <v>4.87</v>
      </c>
      <c r="Q38" s="656"/>
      <c r="R38" s="657">
        <f>SUM(Q39)</f>
        <v>9.76</v>
      </c>
      <c r="S38" s="656"/>
      <c r="T38" s="657">
        <f>SUM(S39)</f>
        <v>12.627000000000001</v>
      </c>
      <c r="U38" s="984"/>
      <c r="V38" s="658">
        <f>SUM(U39)</f>
        <v>14.282</v>
      </c>
      <c r="W38" s="984"/>
      <c r="X38" s="658">
        <f>SUM(W39)</f>
        <v>14.28</v>
      </c>
      <c r="Y38" s="984"/>
      <c r="Z38" s="658">
        <f>SUM(Y39)</f>
        <v>0</v>
      </c>
    </row>
    <row r="39" spans="2:26" x14ac:dyDescent="0.2">
      <c r="B39" s="488" t="s">
        <v>109</v>
      </c>
      <c r="C39" s="489">
        <v>8.1869999999999994</v>
      </c>
      <c r="D39" s="985"/>
      <c r="E39" s="489">
        <v>5.7</v>
      </c>
      <c r="F39" s="432"/>
      <c r="G39" s="489">
        <v>10.065</v>
      </c>
      <c r="H39" s="432"/>
      <c r="I39" s="986">
        <v>11.379</v>
      </c>
      <c r="J39" s="985"/>
      <c r="K39" s="489">
        <v>8.4410000000000007</v>
      </c>
      <c r="L39" s="432"/>
      <c r="M39" s="659">
        <v>8.43</v>
      </c>
      <c r="N39" s="660"/>
      <c r="O39" s="659">
        <v>4.87</v>
      </c>
      <c r="P39" s="660"/>
      <c r="Q39" s="659">
        <v>9.76</v>
      </c>
      <c r="R39" s="660"/>
      <c r="S39" s="659">
        <v>12.627000000000001</v>
      </c>
      <c r="T39" s="660"/>
      <c r="U39" s="987">
        <v>14.282</v>
      </c>
      <c r="V39" s="661"/>
      <c r="W39" s="987">
        <v>14.28</v>
      </c>
      <c r="X39" s="661"/>
      <c r="Y39" s="987"/>
      <c r="Z39" s="661"/>
    </row>
    <row r="40" spans="2:26" x14ac:dyDescent="0.2">
      <c r="B40" s="654" t="s">
        <v>110</v>
      </c>
      <c r="C40" s="487"/>
      <c r="D40" s="982">
        <f>SUM(C41)</f>
        <v>1.5</v>
      </c>
      <c r="E40" s="655"/>
      <c r="F40" s="251">
        <f>SUM(E41)</f>
        <v>1.5</v>
      </c>
      <c r="G40" s="655"/>
      <c r="H40" s="251">
        <f>SUM(G41)</f>
        <v>1.5</v>
      </c>
      <c r="I40" s="983"/>
      <c r="J40" s="982">
        <f>SUM(I41)</f>
        <v>1.7</v>
      </c>
      <c r="K40" s="655"/>
      <c r="L40" s="251">
        <f>SUM(K41)</f>
        <v>1.5</v>
      </c>
      <c r="M40" s="656"/>
      <c r="N40" s="657">
        <f>SUM(M41)</f>
        <v>1.5</v>
      </c>
      <c r="O40" s="656"/>
      <c r="P40" s="657">
        <f>SUM(O41)</f>
        <v>1.49</v>
      </c>
      <c r="Q40" s="656"/>
      <c r="R40" s="657">
        <f>SUM(Q41)</f>
        <v>1.5</v>
      </c>
      <c r="S40" s="656"/>
      <c r="T40" s="657">
        <f>SUM(S41)</f>
        <v>1</v>
      </c>
      <c r="U40" s="984"/>
      <c r="V40" s="658">
        <f>SUM(U41)</f>
        <v>1</v>
      </c>
      <c r="W40" s="984"/>
      <c r="X40" s="658">
        <f>SUM(W41)</f>
        <v>1</v>
      </c>
      <c r="Y40" s="984"/>
      <c r="Z40" s="658">
        <f>SUM(Y41)</f>
        <v>1.5</v>
      </c>
    </row>
    <row r="41" spans="2:26" x14ac:dyDescent="0.2">
      <c r="B41" s="488" t="s">
        <v>111</v>
      </c>
      <c r="C41" s="489">
        <v>1.5</v>
      </c>
      <c r="D41" s="985"/>
      <c r="E41" s="489">
        <v>1.5</v>
      </c>
      <c r="F41" s="432"/>
      <c r="G41" s="489">
        <v>1.5</v>
      </c>
      <c r="H41" s="432"/>
      <c r="I41" s="986">
        <v>1.7</v>
      </c>
      <c r="J41" s="985"/>
      <c r="K41" s="489">
        <v>1.5</v>
      </c>
      <c r="L41" s="432"/>
      <c r="M41" s="659">
        <v>1.5</v>
      </c>
      <c r="N41" s="660"/>
      <c r="O41" s="659">
        <v>1.49</v>
      </c>
      <c r="P41" s="660"/>
      <c r="Q41" s="659">
        <v>1.5</v>
      </c>
      <c r="R41" s="660"/>
      <c r="S41" s="659">
        <v>1</v>
      </c>
      <c r="T41" s="660"/>
      <c r="U41" s="987">
        <v>1</v>
      </c>
      <c r="V41" s="661"/>
      <c r="W41" s="987">
        <v>1</v>
      </c>
      <c r="X41" s="661"/>
      <c r="Y41" s="987">
        <v>1.5</v>
      </c>
      <c r="Z41" s="661"/>
    </row>
    <row r="42" spans="2:26" x14ac:dyDescent="0.2">
      <c r="B42" s="654" t="s">
        <v>112</v>
      </c>
      <c r="C42" s="487"/>
      <c r="D42" s="982">
        <f>SUM(C43:C43)</f>
        <v>6.0490000000000004</v>
      </c>
      <c r="E42" s="655"/>
      <c r="F42" s="251">
        <f>SUM(E43:E43)</f>
        <v>8.0500000000000007</v>
      </c>
      <c r="G42" s="655"/>
      <c r="H42" s="251">
        <f>SUM(G43:G43)</f>
        <v>5.07</v>
      </c>
      <c r="I42" s="983"/>
      <c r="J42" s="982">
        <f>SUM(I43:I43)</f>
        <v>4.1500000000000004</v>
      </c>
      <c r="K42" s="655"/>
      <c r="L42" s="251">
        <f>SUM(K43:K43)</f>
        <v>2.5</v>
      </c>
      <c r="M42" s="656"/>
      <c r="N42" s="657">
        <f>SUM(M43:M43)</f>
        <v>2.5</v>
      </c>
      <c r="O42" s="656"/>
      <c r="P42" s="657">
        <f>SUM(O43:O43)</f>
        <v>2.48</v>
      </c>
      <c r="Q42" s="656"/>
      <c r="R42" s="657">
        <f>SUM(Q43:Q43)</f>
        <v>1.2</v>
      </c>
      <c r="S42" s="656"/>
      <c r="T42" s="657">
        <f>SUM(S43:S43)</f>
        <v>1.2</v>
      </c>
      <c r="U42" s="984"/>
      <c r="V42" s="658">
        <f>SUM(U43:U44)</f>
        <v>6.2</v>
      </c>
      <c r="W42" s="984"/>
      <c r="X42" s="658">
        <f>SUM(W43:W44)</f>
        <v>6.2</v>
      </c>
      <c r="Y42" s="984"/>
      <c r="Z42" s="658">
        <f>SUM(Y43:Y44)</f>
        <v>0</v>
      </c>
    </row>
    <row r="43" spans="2:26" x14ac:dyDescent="0.2">
      <c r="B43" s="488" t="s">
        <v>113</v>
      </c>
      <c r="C43" s="489">
        <v>6.0490000000000004</v>
      </c>
      <c r="D43" s="985"/>
      <c r="E43" s="489">
        <v>8.0500000000000007</v>
      </c>
      <c r="F43" s="432"/>
      <c r="G43" s="489">
        <v>5.07</v>
      </c>
      <c r="H43" s="432"/>
      <c r="I43" s="986">
        <v>4.1500000000000004</v>
      </c>
      <c r="J43" s="985"/>
      <c r="K43" s="489">
        <v>2.5</v>
      </c>
      <c r="L43" s="432"/>
      <c r="M43" s="659">
        <v>2.5</v>
      </c>
      <c r="N43" s="660"/>
      <c r="O43" s="659">
        <v>2.48</v>
      </c>
      <c r="P43" s="660"/>
      <c r="Q43" s="659">
        <v>1.2</v>
      </c>
      <c r="R43" s="660"/>
      <c r="S43" s="659">
        <v>1.2</v>
      </c>
      <c r="T43" s="660"/>
      <c r="U43" s="987">
        <v>1.2</v>
      </c>
      <c r="V43" s="661"/>
      <c r="W43" s="987">
        <v>1.2</v>
      </c>
      <c r="X43" s="661"/>
      <c r="Y43" s="987"/>
      <c r="Z43" s="661"/>
    </row>
    <row r="44" spans="2:26" x14ac:dyDescent="0.2">
      <c r="B44" s="488" t="s">
        <v>101</v>
      </c>
      <c r="C44" s="489"/>
      <c r="D44" s="985"/>
      <c r="E44" s="489"/>
      <c r="F44" s="432"/>
      <c r="G44" s="489"/>
      <c r="H44" s="432"/>
      <c r="I44" s="986"/>
      <c r="J44" s="985"/>
      <c r="K44" s="489"/>
      <c r="L44" s="432"/>
      <c r="M44" s="659"/>
      <c r="N44" s="660"/>
      <c r="O44" s="659"/>
      <c r="P44" s="660"/>
      <c r="Q44" s="659"/>
      <c r="R44" s="660"/>
      <c r="S44" s="659"/>
      <c r="T44" s="660"/>
      <c r="U44" s="987">
        <v>5</v>
      </c>
      <c r="V44" s="661"/>
      <c r="W44" s="987">
        <v>5</v>
      </c>
      <c r="X44" s="661"/>
      <c r="Y44" s="987"/>
      <c r="Z44" s="661"/>
    </row>
    <row r="45" spans="2:26" x14ac:dyDescent="0.2">
      <c r="B45" s="654" t="s">
        <v>114</v>
      </c>
      <c r="C45" s="487"/>
      <c r="D45" s="982">
        <f>SUM(C46)</f>
        <v>19.850000000000001</v>
      </c>
      <c r="E45" s="655"/>
      <c r="F45" s="251">
        <f>SUM(E46)</f>
        <v>20.849</v>
      </c>
      <c r="G45" s="655"/>
      <c r="H45" s="251">
        <f>SUM(G46)</f>
        <v>21.405999999999999</v>
      </c>
      <c r="I45" s="983"/>
      <c r="J45" s="982">
        <f>SUM(I46)</f>
        <v>24.655000000000001</v>
      </c>
      <c r="K45" s="655"/>
      <c r="L45" s="251">
        <f>SUM(K46)</f>
        <v>22.687000000000001</v>
      </c>
      <c r="M45" s="656"/>
      <c r="N45" s="657">
        <f>SUM(M46)</f>
        <v>22.64</v>
      </c>
      <c r="O45" s="656"/>
      <c r="P45" s="657">
        <f>SUM(O46)</f>
        <v>18.18</v>
      </c>
      <c r="Q45" s="656"/>
      <c r="R45" s="657">
        <f>SUM(Q46)</f>
        <v>27.8</v>
      </c>
      <c r="S45" s="656"/>
      <c r="T45" s="657">
        <f>SUM(S46)</f>
        <v>27.972000000000001</v>
      </c>
      <c r="U45" s="984"/>
      <c r="V45" s="658">
        <f>SUM(U46:U47)</f>
        <v>31.843</v>
      </c>
      <c r="W45" s="984"/>
      <c r="X45" s="658">
        <f>SUM(W46:W47)</f>
        <v>31.84</v>
      </c>
      <c r="Y45" s="984"/>
      <c r="Z45" s="658">
        <f>SUM(Y46:Y47)</f>
        <v>32.68</v>
      </c>
    </row>
    <row r="46" spans="2:26" x14ac:dyDescent="0.2">
      <c r="B46" s="488" t="s">
        <v>115</v>
      </c>
      <c r="C46" s="489">
        <v>19.850000000000001</v>
      </c>
      <c r="D46" s="985"/>
      <c r="E46" s="489">
        <v>20.849</v>
      </c>
      <c r="F46" s="432"/>
      <c r="G46" s="489">
        <v>21.405999999999999</v>
      </c>
      <c r="H46" s="432"/>
      <c r="I46" s="986">
        <v>24.655000000000001</v>
      </c>
      <c r="J46" s="985"/>
      <c r="K46" s="489">
        <v>22.687000000000001</v>
      </c>
      <c r="L46" s="432"/>
      <c r="M46" s="659">
        <v>22.64</v>
      </c>
      <c r="N46" s="660"/>
      <c r="O46" s="659">
        <v>18.18</v>
      </c>
      <c r="P46" s="660"/>
      <c r="Q46" s="659">
        <v>27.8</v>
      </c>
      <c r="R46" s="660"/>
      <c r="S46" s="659">
        <v>27.972000000000001</v>
      </c>
      <c r="T46" s="660"/>
      <c r="U46" s="987">
        <v>28.843</v>
      </c>
      <c r="V46" s="661"/>
      <c r="W46" s="987">
        <v>28.84</v>
      </c>
      <c r="X46" s="661"/>
      <c r="Y46" s="987">
        <v>20.88</v>
      </c>
      <c r="Z46" s="661"/>
    </row>
    <row r="47" spans="2:26" x14ac:dyDescent="0.2">
      <c r="B47" s="488" t="s">
        <v>101</v>
      </c>
      <c r="C47" s="489"/>
      <c r="D47" s="985"/>
      <c r="E47" s="489"/>
      <c r="F47" s="432"/>
      <c r="G47" s="489"/>
      <c r="H47" s="432"/>
      <c r="I47" s="986"/>
      <c r="J47" s="985"/>
      <c r="K47" s="489"/>
      <c r="L47" s="432"/>
      <c r="M47" s="659"/>
      <c r="N47" s="660"/>
      <c r="O47" s="659"/>
      <c r="P47" s="660"/>
      <c r="Q47" s="659"/>
      <c r="R47" s="660"/>
      <c r="S47" s="659"/>
      <c r="T47" s="660"/>
      <c r="U47" s="987">
        <v>3</v>
      </c>
      <c r="V47" s="661"/>
      <c r="W47" s="987">
        <v>3</v>
      </c>
      <c r="X47" s="661"/>
      <c r="Y47" s="987">
        <v>11.8</v>
      </c>
      <c r="Z47" s="661"/>
    </row>
    <row r="48" spans="2:26" x14ac:dyDescent="0.2">
      <c r="B48" s="654" t="s">
        <v>116</v>
      </c>
      <c r="C48" s="487"/>
      <c r="D48" s="982">
        <f>SUM(C49)</f>
        <v>0.8</v>
      </c>
      <c r="E48" s="655"/>
      <c r="F48" s="251">
        <f>SUM(E49)</f>
        <v>0.6</v>
      </c>
      <c r="G48" s="655"/>
      <c r="H48" s="251">
        <f>SUM(G49)</f>
        <v>0.6</v>
      </c>
      <c r="I48" s="983"/>
      <c r="J48" s="982">
        <f>SUM(I49)</f>
        <v>0.7</v>
      </c>
      <c r="K48" s="655"/>
      <c r="L48" s="251">
        <f>SUM(K49)</f>
        <v>0.4</v>
      </c>
      <c r="M48" s="656"/>
      <c r="N48" s="657">
        <f>SUM(M49)</f>
        <v>0.4</v>
      </c>
      <c r="O48" s="656"/>
      <c r="P48" s="657">
        <f>SUM(O49)</f>
        <v>0.5</v>
      </c>
      <c r="Q48" s="656"/>
      <c r="R48" s="657">
        <f>SUM(Q49)</f>
        <v>0.7</v>
      </c>
      <c r="S48" s="656"/>
      <c r="T48" s="657">
        <f>SUM(S49)</f>
        <v>0.7</v>
      </c>
      <c r="U48" s="984"/>
      <c r="V48" s="658">
        <f>SUM(U49)</f>
        <v>0.7</v>
      </c>
      <c r="W48" s="984"/>
      <c r="X48" s="658">
        <f>SUM(W49)</f>
        <v>0.7</v>
      </c>
      <c r="Y48" s="984"/>
      <c r="Z48" s="658">
        <f>SUM(Y49)</f>
        <v>0</v>
      </c>
    </row>
    <row r="49" spans="2:26" x14ac:dyDescent="0.2">
      <c r="B49" s="488" t="s">
        <v>117</v>
      </c>
      <c r="C49" s="489">
        <v>0.8</v>
      </c>
      <c r="D49" s="985"/>
      <c r="E49" s="489">
        <v>0.6</v>
      </c>
      <c r="F49" s="432"/>
      <c r="G49" s="489">
        <v>0.6</v>
      </c>
      <c r="H49" s="432"/>
      <c r="I49" s="986">
        <v>0.7</v>
      </c>
      <c r="J49" s="985"/>
      <c r="K49" s="489">
        <v>0.4</v>
      </c>
      <c r="L49" s="432"/>
      <c r="M49" s="659">
        <v>0.4</v>
      </c>
      <c r="N49" s="660"/>
      <c r="O49" s="659">
        <v>0.5</v>
      </c>
      <c r="P49" s="660"/>
      <c r="Q49" s="659">
        <v>0.7</v>
      </c>
      <c r="R49" s="660"/>
      <c r="S49" s="659">
        <v>0.7</v>
      </c>
      <c r="T49" s="660"/>
      <c r="U49" s="987">
        <v>0.7</v>
      </c>
      <c r="V49" s="661"/>
      <c r="W49" s="987">
        <v>0.7</v>
      </c>
      <c r="X49" s="661"/>
      <c r="Y49" s="987"/>
      <c r="Z49" s="661"/>
    </row>
    <row r="50" spans="2:26" x14ac:dyDescent="0.2">
      <c r="B50" s="654" t="s">
        <v>118</v>
      </c>
      <c r="C50" s="487"/>
      <c r="D50" s="982">
        <f>SUM(C51:C52)</f>
        <v>0.90500000000000003</v>
      </c>
      <c r="E50" s="655"/>
      <c r="F50" s="251">
        <f>SUM(E51:E52)</f>
        <v>0.55500000000000005</v>
      </c>
      <c r="G50" s="655"/>
      <c r="H50" s="251">
        <f>SUM(G51:G52)</f>
        <v>0.8</v>
      </c>
      <c r="I50" s="983"/>
      <c r="J50" s="982">
        <f>SUM(I51:I52)</f>
        <v>1.08</v>
      </c>
      <c r="K50" s="655"/>
      <c r="L50" s="251">
        <f>SUM(K51:K52)</f>
        <v>0.98</v>
      </c>
      <c r="M50" s="656"/>
      <c r="N50" s="657">
        <f>SUM(M51:M52)</f>
        <v>0.98</v>
      </c>
      <c r="O50" s="656"/>
      <c r="P50" s="657">
        <f>SUM(O51:O52)</f>
        <v>3.95</v>
      </c>
      <c r="Q50" s="656"/>
      <c r="R50" s="657">
        <f>SUM(Q51:Q52)</f>
        <v>0.73</v>
      </c>
      <c r="S50" s="656"/>
      <c r="T50" s="657">
        <f>SUM(S51:S52)</f>
        <v>0.73</v>
      </c>
      <c r="U50" s="984"/>
      <c r="V50" s="658">
        <f>SUM(U51:U52)</f>
        <v>0.73</v>
      </c>
      <c r="W50" s="984"/>
      <c r="X50" s="658">
        <f>SUM(W51:W52)</f>
        <v>0.73</v>
      </c>
      <c r="Y50" s="984"/>
      <c r="Z50" s="658">
        <f>SUM(Y51:Y52)</f>
        <v>0.05</v>
      </c>
    </row>
    <row r="51" spans="2:26" x14ac:dyDescent="0.2">
      <c r="B51" s="488" t="s">
        <v>101</v>
      </c>
      <c r="C51" s="489">
        <v>0.105</v>
      </c>
      <c r="D51" s="985"/>
      <c r="E51" s="489">
        <v>0</v>
      </c>
      <c r="F51" s="432"/>
      <c r="G51" s="489">
        <v>0</v>
      </c>
      <c r="H51" s="432"/>
      <c r="I51" s="986">
        <v>0.28000000000000003</v>
      </c>
      <c r="J51" s="985"/>
      <c r="K51" s="489">
        <v>0.28000000000000003</v>
      </c>
      <c r="L51" s="432"/>
      <c r="M51" s="659">
        <v>0.28000000000000003</v>
      </c>
      <c r="N51" s="660"/>
      <c r="O51" s="659">
        <v>0.28000000000000003</v>
      </c>
      <c r="P51" s="660"/>
      <c r="Q51" s="659">
        <v>0.08</v>
      </c>
      <c r="R51" s="660"/>
      <c r="S51" s="659">
        <v>0.08</v>
      </c>
      <c r="T51" s="660"/>
      <c r="U51" s="987">
        <v>0.08</v>
      </c>
      <c r="V51" s="661"/>
      <c r="W51" s="987">
        <v>0.08</v>
      </c>
      <c r="X51" s="661"/>
      <c r="Y51" s="987">
        <v>0.05</v>
      </c>
      <c r="Z51" s="661"/>
    </row>
    <row r="52" spans="2:26" x14ac:dyDescent="0.2">
      <c r="B52" s="488" t="s">
        <v>119</v>
      </c>
      <c r="C52" s="489">
        <v>0.8</v>
      </c>
      <c r="D52" s="985"/>
      <c r="E52" s="489">
        <v>0.55500000000000005</v>
      </c>
      <c r="F52" s="432"/>
      <c r="G52" s="489">
        <v>0.8</v>
      </c>
      <c r="H52" s="432"/>
      <c r="I52" s="986">
        <v>0.8</v>
      </c>
      <c r="J52" s="985"/>
      <c r="K52" s="489">
        <v>0.7</v>
      </c>
      <c r="L52" s="432"/>
      <c r="M52" s="659">
        <v>0.7</v>
      </c>
      <c r="N52" s="660"/>
      <c r="O52" s="659">
        <v>3.67</v>
      </c>
      <c r="P52" s="660"/>
      <c r="Q52" s="659">
        <v>0.65</v>
      </c>
      <c r="R52" s="660"/>
      <c r="S52" s="659">
        <v>0.65</v>
      </c>
      <c r="T52" s="660"/>
      <c r="U52" s="987">
        <v>0.65</v>
      </c>
      <c r="V52" s="661"/>
      <c r="W52" s="987">
        <v>0.65</v>
      </c>
      <c r="X52" s="661"/>
      <c r="Y52" s="987"/>
      <c r="Z52" s="661"/>
    </row>
    <row r="53" spans="2:26" x14ac:dyDescent="0.2">
      <c r="B53" s="654" t="s">
        <v>120</v>
      </c>
      <c r="C53" s="487"/>
      <c r="D53" s="982">
        <f>SUM(C54)</f>
        <v>1</v>
      </c>
      <c r="E53" s="655"/>
      <c r="F53" s="251">
        <f>SUM(E54)</f>
        <v>0.90300000000000002</v>
      </c>
      <c r="G53" s="655"/>
      <c r="H53" s="251">
        <f>SUM(G54)</f>
        <v>1.2</v>
      </c>
      <c r="I53" s="983"/>
      <c r="J53" s="982">
        <f>SUM(I54)</f>
        <v>1.69</v>
      </c>
      <c r="K53" s="655"/>
      <c r="L53" s="251">
        <f>SUM(K54)</f>
        <v>3.4</v>
      </c>
      <c r="M53" s="656"/>
      <c r="N53" s="657">
        <f>SUM(M54)</f>
        <v>3.39</v>
      </c>
      <c r="O53" s="656"/>
      <c r="P53" s="657">
        <f>SUM(O54)</f>
        <v>4.97</v>
      </c>
      <c r="Q53" s="656"/>
      <c r="R53" s="657">
        <f>SUM(Q54)</f>
        <v>4.5</v>
      </c>
      <c r="S53" s="656"/>
      <c r="T53" s="657">
        <f>SUM(S54)</f>
        <v>2</v>
      </c>
      <c r="U53" s="984"/>
      <c r="V53" s="658">
        <f>SUM(U54)</f>
        <v>2</v>
      </c>
      <c r="W53" s="984"/>
      <c r="X53" s="658">
        <f>SUM(W54)</f>
        <v>2</v>
      </c>
      <c r="Y53" s="984"/>
      <c r="Z53" s="658">
        <f>SUM(Y54)</f>
        <v>0</v>
      </c>
    </row>
    <row r="54" spans="2:26" ht="14.25" customHeight="1" x14ac:dyDescent="0.2">
      <c r="B54" s="488" t="s">
        <v>121</v>
      </c>
      <c r="C54" s="489">
        <v>1</v>
      </c>
      <c r="D54" s="985"/>
      <c r="E54" s="489">
        <v>0.90300000000000002</v>
      </c>
      <c r="F54" s="432"/>
      <c r="G54" s="489">
        <v>1.2</v>
      </c>
      <c r="H54" s="432"/>
      <c r="I54" s="986">
        <v>1.69</v>
      </c>
      <c r="J54" s="985"/>
      <c r="K54" s="489">
        <v>3.4</v>
      </c>
      <c r="L54" s="432"/>
      <c r="M54" s="659">
        <v>3.39</v>
      </c>
      <c r="N54" s="660"/>
      <c r="O54" s="659">
        <v>4.97</v>
      </c>
      <c r="P54" s="660"/>
      <c r="Q54" s="659">
        <v>4.5</v>
      </c>
      <c r="R54" s="660"/>
      <c r="S54" s="659">
        <v>2</v>
      </c>
      <c r="T54" s="660"/>
      <c r="U54" s="987">
        <v>2</v>
      </c>
      <c r="V54" s="661"/>
      <c r="W54" s="987">
        <v>2</v>
      </c>
      <c r="X54" s="661"/>
      <c r="Y54" s="987"/>
      <c r="Z54" s="661"/>
    </row>
    <row r="55" spans="2:26" x14ac:dyDescent="0.2">
      <c r="B55" s="654" t="s">
        <v>122</v>
      </c>
      <c r="C55" s="487"/>
      <c r="D55" s="982">
        <f>SUM(C56)</f>
        <v>7</v>
      </c>
      <c r="E55" s="655"/>
      <c r="F55" s="251">
        <f>SUM(E56)</f>
        <v>5.6859999999999999</v>
      </c>
      <c r="G55" s="655"/>
      <c r="H55" s="251">
        <f>SUM(G56)</f>
        <v>3.5</v>
      </c>
      <c r="I55" s="983"/>
      <c r="J55" s="982">
        <f>SUM(I56)</f>
        <v>4</v>
      </c>
      <c r="K55" s="655"/>
      <c r="L55" s="251">
        <f>SUM(K56)</f>
        <v>4</v>
      </c>
      <c r="M55" s="656"/>
      <c r="N55" s="657">
        <f>SUM(M56)</f>
        <v>3</v>
      </c>
      <c r="O55" s="656"/>
      <c r="P55" s="657">
        <f>SUM(O56)</f>
        <v>2.98</v>
      </c>
      <c r="Q55" s="656"/>
      <c r="R55" s="657">
        <f>SUM(Q56)</f>
        <v>2.25</v>
      </c>
      <c r="S55" s="656"/>
      <c r="T55" s="657">
        <f>SUM(S56)</f>
        <v>2.0499999999999998</v>
      </c>
      <c r="U55" s="984"/>
      <c r="V55" s="658">
        <f>SUM(U56)</f>
        <v>0</v>
      </c>
      <c r="W55" s="984"/>
      <c r="X55" s="658">
        <f>SUM(W56)</f>
        <v>0</v>
      </c>
      <c r="Y55" s="984"/>
      <c r="Z55" s="658">
        <f>SUM(Y56)</f>
        <v>0</v>
      </c>
    </row>
    <row r="56" spans="2:26" x14ac:dyDescent="0.2">
      <c r="B56" s="488" t="s">
        <v>89</v>
      </c>
      <c r="C56" s="489">
        <v>7</v>
      </c>
      <c r="D56" s="985"/>
      <c r="E56" s="489">
        <v>5.6859999999999999</v>
      </c>
      <c r="F56" s="432"/>
      <c r="G56" s="489">
        <v>3.5</v>
      </c>
      <c r="H56" s="432"/>
      <c r="I56" s="986">
        <v>4</v>
      </c>
      <c r="J56" s="985"/>
      <c r="K56" s="489">
        <v>4</v>
      </c>
      <c r="L56" s="432"/>
      <c r="M56" s="659">
        <v>3</v>
      </c>
      <c r="N56" s="660"/>
      <c r="O56" s="659">
        <v>2.98</v>
      </c>
      <c r="P56" s="660"/>
      <c r="Q56" s="659">
        <v>2.25</v>
      </c>
      <c r="R56" s="660"/>
      <c r="S56" s="659">
        <v>2.0499999999999998</v>
      </c>
      <c r="T56" s="660"/>
      <c r="U56" s="987">
        <v>0</v>
      </c>
      <c r="V56" s="661"/>
      <c r="W56" s="987">
        <v>0</v>
      </c>
      <c r="X56" s="661"/>
      <c r="Y56" s="987"/>
      <c r="Z56" s="661"/>
    </row>
    <row r="57" spans="2:26" ht="14.25" x14ac:dyDescent="0.2">
      <c r="B57" s="654" t="s">
        <v>123</v>
      </c>
      <c r="C57" s="487"/>
      <c r="D57" s="982">
        <f>SUM(C58)</f>
        <v>34.091999999999999</v>
      </c>
      <c r="E57" s="655"/>
      <c r="F57" s="251">
        <f>SUM(E58)</f>
        <v>2.7879999999999998</v>
      </c>
      <c r="G57" s="655"/>
      <c r="H57" s="251">
        <f>SUM(G58)</f>
        <v>1.9139999999999999</v>
      </c>
      <c r="I57" s="983"/>
      <c r="J57" s="982">
        <f>SUM(I58)</f>
        <v>0.84899999999999998</v>
      </c>
      <c r="K57" s="655"/>
      <c r="L57" s="251">
        <f>SUM(K58)</f>
        <v>0</v>
      </c>
      <c r="M57" s="656"/>
      <c r="N57" s="657">
        <f>SUM(M58)</f>
        <v>0</v>
      </c>
      <c r="O57" s="656"/>
      <c r="P57" s="657">
        <f>SUM(O58)</f>
        <v>0.39</v>
      </c>
      <c r="Q57" s="656"/>
      <c r="R57" s="657">
        <f>SUM(Q58)</f>
        <v>0.4</v>
      </c>
      <c r="S57" s="656"/>
      <c r="T57" s="657">
        <f>SUM(S58)</f>
        <v>0.4</v>
      </c>
      <c r="U57" s="984"/>
      <c r="V57" s="658">
        <f>SUM(U58)</f>
        <v>0</v>
      </c>
      <c r="W57" s="984"/>
      <c r="X57" s="658">
        <f>SUM(W58)</f>
        <v>0</v>
      </c>
      <c r="Y57" s="984"/>
      <c r="Z57" s="658">
        <f>SUM(Y58)</f>
        <v>0</v>
      </c>
    </row>
    <row r="58" spans="2:26" x14ac:dyDescent="0.2">
      <c r="B58" s="488" t="s">
        <v>101</v>
      </c>
      <c r="C58" s="489">
        <v>34.091999999999999</v>
      </c>
      <c r="D58" s="985"/>
      <c r="E58" s="489">
        <v>2.7879999999999998</v>
      </c>
      <c r="F58" s="432"/>
      <c r="G58" s="489">
        <v>1.9139999999999999</v>
      </c>
      <c r="H58" s="432"/>
      <c r="I58" s="986">
        <v>0.84899999999999998</v>
      </c>
      <c r="J58" s="985"/>
      <c r="K58" s="489">
        <v>0</v>
      </c>
      <c r="L58" s="432"/>
      <c r="M58" s="659"/>
      <c r="N58" s="660"/>
      <c r="O58" s="659">
        <v>0.39</v>
      </c>
      <c r="P58" s="660"/>
      <c r="Q58" s="659">
        <v>0.4</v>
      </c>
      <c r="R58" s="660"/>
      <c r="S58" s="659">
        <v>0.4</v>
      </c>
      <c r="T58" s="660"/>
      <c r="U58" s="987">
        <v>0</v>
      </c>
      <c r="V58" s="661"/>
      <c r="W58" s="987">
        <v>0</v>
      </c>
      <c r="X58" s="661"/>
      <c r="Y58" s="987"/>
      <c r="Z58" s="661"/>
    </row>
    <row r="59" spans="2:26" ht="27" x14ac:dyDescent="0.2">
      <c r="B59" s="654" t="s">
        <v>124</v>
      </c>
      <c r="C59" s="487"/>
      <c r="D59" s="982">
        <f>SUM(C60:C62)</f>
        <v>34.969000000000001</v>
      </c>
      <c r="E59" s="655"/>
      <c r="F59" s="251">
        <f>SUM(E60:E62)</f>
        <v>17.53</v>
      </c>
      <c r="G59" s="655"/>
      <c r="H59" s="251">
        <f>SUM(G60:G62)</f>
        <v>28</v>
      </c>
      <c r="I59" s="983"/>
      <c r="J59" s="982">
        <f>SUM(I60:I62)</f>
        <v>36.380000000000003</v>
      </c>
      <c r="K59" s="655"/>
      <c r="L59" s="251">
        <f>SUM(K60:K62)</f>
        <v>37</v>
      </c>
      <c r="M59" s="656"/>
      <c r="N59" s="657">
        <f>SUM(M60:M63)</f>
        <v>36.93</v>
      </c>
      <c r="O59" s="656"/>
      <c r="P59" s="657">
        <f>SUM(O60:O63)</f>
        <v>37.74</v>
      </c>
      <c r="Q59" s="656"/>
      <c r="R59" s="657">
        <f>SUM(Q60:Q63)</f>
        <v>37</v>
      </c>
      <c r="S59" s="656"/>
      <c r="T59" s="657">
        <f>SUM(S60:S63)</f>
        <v>237.62</v>
      </c>
      <c r="U59" s="984"/>
      <c r="V59" s="658">
        <f>SUM(U60:U63)</f>
        <v>244.01</v>
      </c>
      <c r="W59" s="984"/>
      <c r="X59" s="658">
        <f>SUM(W60:W63)</f>
        <v>244.01</v>
      </c>
      <c r="Y59" s="984"/>
      <c r="Z59" s="658">
        <f>SUM(Y60:Y63)</f>
        <v>36.1</v>
      </c>
    </row>
    <row r="60" spans="2:26" ht="25.5" x14ac:dyDescent="0.2">
      <c r="B60" s="488" t="s">
        <v>125</v>
      </c>
      <c r="C60" s="489">
        <v>24.077000000000002</v>
      </c>
      <c r="D60" s="985"/>
      <c r="E60" s="489">
        <v>0</v>
      </c>
      <c r="F60" s="432"/>
      <c r="G60" s="489">
        <v>0</v>
      </c>
      <c r="H60" s="432"/>
      <c r="I60" s="986">
        <v>0</v>
      </c>
      <c r="J60" s="985"/>
      <c r="K60" s="489">
        <v>0</v>
      </c>
      <c r="L60" s="432"/>
      <c r="M60" s="659"/>
      <c r="N60" s="660"/>
      <c r="O60" s="659"/>
      <c r="P60" s="660"/>
      <c r="Q60" s="659"/>
      <c r="R60" s="660"/>
      <c r="S60" s="659">
        <v>207.35599999999999</v>
      </c>
      <c r="T60" s="660"/>
      <c r="U60" s="987">
        <v>7.75</v>
      </c>
      <c r="V60" s="661"/>
      <c r="W60" s="987">
        <v>7.75</v>
      </c>
      <c r="X60" s="661"/>
      <c r="Y60" s="987">
        <v>13.6</v>
      </c>
      <c r="Z60" s="661"/>
    </row>
    <row r="61" spans="2:26" x14ac:dyDescent="0.2">
      <c r="B61" s="488" t="s">
        <v>126</v>
      </c>
      <c r="C61" s="489">
        <v>2</v>
      </c>
      <c r="D61" s="985"/>
      <c r="E61" s="489">
        <v>2</v>
      </c>
      <c r="F61" s="432"/>
      <c r="G61" s="489">
        <v>2</v>
      </c>
      <c r="H61" s="432"/>
      <c r="I61" s="986">
        <v>2</v>
      </c>
      <c r="J61" s="985"/>
      <c r="K61" s="489">
        <v>2</v>
      </c>
      <c r="L61" s="432"/>
      <c r="M61" s="659">
        <v>2</v>
      </c>
      <c r="N61" s="660"/>
      <c r="O61" s="659">
        <v>1.99</v>
      </c>
      <c r="P61" s="660"/>
      <c r="Q61" s="659">
        <v>2</v>
      </c>
      <c r="R61" s="660"/>
      <c r="S61" s="659">
        <v>2</v>
      </c>
      <c r="T61" s="660"/>
      <c r="U61" s="987">
        <v>2</v>
      </c>
      <c r="V61" s="661"/>
      <c r="W61" s="987">
        <v>2</v>
      </c>
      <c r="X61" s="661"/>
      <c r="Y61" s="987">
        <v>2</v>
      </c>
      <c r="Z61" s="661"/>
    </row>
    <row r="62" spans="2:26" x14ac:dyDescent="0.2">
      <c r="B62" s="488" t="s">
        <v>101</v>
      </c>
      <c r="C62" s="489">
        <v>8.8919999999999995</v>
      </c>
      <c r="D62" s="985"/>
      <c r="E62" s="489">
        <v>15.53</v>
      </c>
      <c r="F62" s="432"/>
      <c r="G62" s="489">
        <v>26</v>
      </c>
      <c r="H62" s="432"/>
      <c r="I62" s="986">
        <v>34.380000000000003</v>
      </c>
      <c r="J62" s="985"/>
      <c r="K62" s="489">
        <v>35</v>
      </c>
      <c r="L62" s="432"/>
      <c r="M62" s="659">
        <v>34.93</v>
      </c>
      <c r="N62" s="660"/>
      <c r="O62" s="659">
        <v>35.75</v>
      </c>
      <c r="P62" s="660"/>
      <c r="Q62" s="659">
        <v>35</v>
      </c>
      <c r="R62" s="660"/>
      <c r="S62" s="659">
        <v>28.263999999999999</v>
      </c>
      <c r="T62" s="660"/>
      <c r="U62" s="987">
        <v>234.26</v>
      </c>
      <c r="V62" s="661"/>
      <c r="W62" s="987">
        <v>234.26</v>
      </c>
      <c r="X62" s="661"/>
      <c r="Y62" s="987">
        <v>20.5</v>
      </c>
      <c r="Z62" s="661"/>
    </row>
    <row r="63" spans="2:26" ht="25.5" x14ac:dyDescent="0.2">
      <c r="B63" s="488" t="s">
        <v>127</v>
      </c>
      <c r="C63" s="489"/>
      <c r="D63" s="985"/>
      <c r="E63" s="489"/>
      <c r="F63" s="432"/>
      <c r="G63" s="489"/>
      <c r="H63" s="432"/>
      <c r="I63" s="986"/>
      <c r="J63" s="985"/>
      <c r="K63" s="489"/>
      <c r="L63" s="432"/>
      <c r="M63" s="659"/>
      <c r="N63" s="660"/>
      <c r="O63" s="659"/>
      <c r="P63" s="660"/>
      <c r="Q63" s="659"/>
      <c r="R63" s="660"/>
      <c r="S63" s="659"/>
      <c r="T63" s="660"/>
      <c r="U63" s="987"/>
      <c r="V63" s="661"/>
      <c r="W63" s="987"/>
      <c r="X63" s="661"/>
      <c r="Y63" s="987"/>
      <c r="Z63" s="661"/>
    </row>
    <row r="64" spans="2:26" x14ac:dyDescent="0.2">
      <c r="B64" s="654" t="s">
        <v>128</v>
      </c>
      <c r="C64" s="487"/>
      <c r="D64" s="982">
        <f>SUM(C65)</f>
        <v>1.6</v>
      </c>
      <c r="E64" s="655"/>
      <c r="F64" s="251">
        <f>SUM(E65)</f>
        <v>1.7</v>
      </c>
      <c r="G64" s="655"/>
      <c r="H64" s="251">
        <f>SUM(G65)</f>
        <v>2.2000000000000002</v>
      </c>
      <c r="I64" s="983"/>
      <c r="J64" s="982">
        <f>SUM(I65)</f>
        <v>2.306</v>
      </c>
      <c r="K64" s="655"/>
      <c r="L64" s="251">
        <f>SUM(K65)</f>
        <v>1</v>
      </c>
      <c r="M64" s="656"/>
      <c r="N64" s="657">
        <f>SUM(M65)</f>
        <v>1</v>
      </c>
      <c r="O64" s="656"/>
      <c r="P64" s="657">
        <f>SUM(O65)</f>
        <v>5.96</v>
      </c>
      <c r="Q64" s="656"/>
      <c r="R64" s="657">
        <f>SUM(Q65)</f>
        <v>4</v>
      </c>
      <c r="S64" s="656"/>
      <c r="T64" s="657">
        <f>SUM(S65)</f>
        <v>3</v>
      </c>
      <c r="U64" s="984"/>
      <c r="V64" s="658">
        <f>SUM(U65)</f>
        <v>3</v>
      </c>
      <c r="W64" s="984"/>
      <c r="X64" s="658">
        <f>SUM(W65)</f>
        <v>3</v>
      </c>
      <c r="Y64" s="984"/>
      <c r="Z64" s="658">
        <f>SUM(Y65)</f>
        <v>0</v>
      </c>
    </row>
    <row r="65" spans="2:26" x14ac:dyDescent="0.2">
      <c r="B65" s="488" t="s">
        <v>129</v>
      </c>
      <c r="C65" s="489">
        <v>1.6</v>
      </c>
      <c r="D65" s="985"/>
      <c r="E65" s="489">
        <v>1.7</v>
      </c>
      <c r="F65" s="432"/>
      <c r="G65" s="489">
        <v>2.2000000000000002</v>
      </c>
      <c r="H65" s="432"/>
      <c r="I65" s="986">
        <v>2.306</v>
      </c>
      <c r="J65" s="985"/>
      <c r="K65" s="489">
        <v>1</v>
      </c>
      <c r="L65" s="432"/>
      <c r="M65" s="659">
        <v>1</v>
      </c>
      <c r="N65" s="660"/>
      <c r="O65" s="659">
        <v>5.96</v>
      </c>
      <c r="P65" s="660"/>
      <c r="Q65" s="659">
        <v>4</v>
      </c>
      <c r="R65" s="660"/>
      <c r="S65" s="659">
        <v>3</v>
      </c>
      <c r="T65" s="660"/>
      <c r="U65" s="987">
        <v>3</v>
      </c>
      <c r="V65" s="661"/>
      <c r="W65" s="987">
        <v>3</v>
      </c>
      <c r="X65" s="661"/>
      <c r="Y65" s="987"/>
      <c r="Z65" s="661"/>
    </row>
    <row r="66" spans="2:26" x14ac:dyDescent="0.2">
      <c r="B66" s="654" t="s">
        <v>130</v>
      </c>
      <c r="C66" s="487"/>
      <c r="D66" s="982">
        <f>SUM(C67:C67)</f>
        <v>1.452</v>
      </c>
      <c r="E66" s="655"/>
      <c r="F66" s="251">
        <f>SUM(E67:E67)</f>
        <v>1.238</v>
      </c>
      <c r="G66" s="655"/>
      <c r="H66" s="251">
        <f>SUM(G67:G67)</f>
        <v>1.278</v>
      </c>
      <c r="I66" s="983"/>
      <c r="J66" s="982">
        <f>SUM(I67:I67)</f>
        <v>1.236</v>
      </c>
      <c r="K66" s="655"/>
      <c r="L66" s="251">
        <f>SUM(K67:K67)</f>
        <v>1.236</v>
      </c>
      <c r="M66" s="656"/>
      <c r="N66" s="657">
        <f>SUM(M67:M67)</f>
        <v>1.24</v>
      </c>
      <c r="O66" s="656"/>
      <c r="P66" s="657">
        <f>SUM(O67:O67)</f>
        <v>1.18</v>
      </c>
      <c r="Q66" s="656"/>
      <c r="R66" s="657">
        <f>SUM(Q67:Q67)</f>
        <v>1.1399999999999999</v>
      </c>
      <c r="S66" s="656"/>
      <c r="T66" s="657">
        <f>SUM(S67:S67)</f>
        <v>1.1359999999999999</v>
      </c>
      <c r="U66" s="984"/>
      <c r="V66" s="658">
        <f>SUM(U67:U67)</f>
        <v>1.1499999999999999</v>
      </c>
      <c r="W66" s="984"/>
      <c r="X66" s="658">
        <f>SUM(W67:W67)</f>
        <v>1.1499999999999999</v>
      </c>
      <c r="Y66" s="984"/>
      <c r="Z66" s="658">
        <f>SUM(Y67:Y67)</f>
        <v>1.1599999999999999</v>
      </c>
    </row>
    <row r="67" spans="2:26" x14ac:dyDescent="0.2">
      <c r="B67" s="488" t="s">
        <v>101</v>
      </c>
      <c r="C67" s="489">
        <v>1.452</v>
      </c>
      <c r="D67" s="985"/>
      <c r="E67" s="489">
        <v>1.238</v>
      </c>
      <c r="F67" s="432"/>
      <c r="G67" s="489">
        <v>1.278</v>
      </c>
      <c r="H67" s="432"/>
      <c r="I67" s="986">
        <v>1.236</v>
      </c>
      <c r="J67" s="985"/>
      <c r="K67" s="489">
        <v>1.236</v>
      </c>
      <c r="L67" s="432"/>
      <c r="M67" s="659">
        <v>1.24</v>
      </c>
      <c r="N67" s="660"/>
      <c r="O67" s="659">
        <v>1.18</v>
      </c>
      <c r="P67" s="660"/>
      <c r="Q67" s="659">
        <v>1.1399999999999999</v>
      </c>
      <c r="R67" s="660"/>
      <c r="S67" s="659">
        <v>1.1359999999999999</v>
      </c>
      <c r="T67" s="660"/>
      <c r="U67" s="987">
        <v>1.1499999999999999</v>
      </c>
      <c r="V67" s="661"/>
      <c r="W67" s="987">
        <v>1.1499999999999999</v>
      </c>
      <c r="X67" s="661"/>
      <c r="Y67" s="987">
        <v>1.1599999999999999</v>
      </c>
      <c r="Z67" s="661"/>
    </row>
    <row r="68" spans="2:26" x14ac:dyDescent="0.2">
      <c r="B68" s="654" t="s">
        <v>131</v>
      </c>
      <c r="C68" s="487"/>
      <c r="D68" s="982">
        <f>SUM(C69)</f>
        <v>0</v>
      </c>
      <c r="E68" s="655"/>
      <c r="F68" s="251">
        <f>SUM(E69)</f>
        <v>0.94799999999999995</v>
      </c>
      <c r="G68" s="655"/>
      <c r="H68" s="251">
        <f>SUM(G69:G70)</f>
        <v>1.288</v>
      </c>
      <c r="I68" s="983"/>
      <c r="J68" s="982">
        <f>SUM(I69:I70)</f>
        <v>2.7879999999999998</v>
      </c>
      <c r="K68" s="655"/>
      <c r="L68" s="251">
        <f>SUM(K69:K70)</f>
        <v>2.7879999999999998</v>
      </c>
      <c r="M68" s="656"/>
      <c r="N68" s="657">
        <f>SUM(M69:M70)</f>
        <v>4.88</v>
      </c>
      <c r="O68" s="656"/>
      <c r="P68" s="657">
        <f>SUM(O69:O70)</f>
        <v>7.95</v>
      </c>
      <c r="Q68" s="656"/>
      <c r="R68" s="657">
        <f>SUM(Q69:Q70)</f>
        <v>1.59</v>
      </c>
      <c r="S68" s="656"/>
      <c r="T68" s="657">
        <f>SUM(S69:S70)</f>
        <v>7.6880000000000006</v>
      </c>
      <c r="U68" s="984"/>
      <c r="V68" s="658">
        <f>SUM(U69:U70)</f>
        <v>7.6880000000000006</v>
      </c>
      <c r="W68" s="984"/>
      <c r="X68" s="658">
        <f>SUM(W69:W70)</f>
        <v>7.6880000000000006</v>
      </c>
      <c r="Y68" s="984"/>
      <c r="Z68" s="658">
        <f>SUM(Y69:Y70)</f>
        <v>7.4</v>
      </c>
    </row>
    <row r="69" spans="2:26" x14ac:dyDescent="0.2">
      <c r="B69" s="488" t="s">
        <v>89</v>
      </c>
      <c r="C69" s="489">
        <v>0</v>
      </c>
      <c r="D69" s="985"/>
      <c r="E69" s="489">
        <v>0.94799999999999995</v>
      </c>
      <c r="F69" s="432"/>
      <c r="G69" s="489">
        <v>1</v>
      </c>
      <c r="H69" s="432"/>
      <c r="I69" s="986">
        <v>2.5</v>
      </c>
      <c r="J69" s="985"/>
      <c r="K69" s="489">
        <v>2.5</v>
      </c>
      <c r="L69" s="432"/>
      <c r="M69" s="659">
        <v>4.5999999999999996</v>
      </c>
      <c r="N69" s="660"/>
      <c r="O69" s="659">
        <v>4.57</v>
      </c>
      <c r="P69" s="660"/>
      <c r="Q69" s="659">
        <v>1.3</v>
      </c>
      <c r="R69" s="660"/>
      <c r="S69" s="659">
        <v>7.4</v>
      </c>
      <c r="T69" s="660"/>
      <c r="U69" s="987">
        <v>7.4</v>
      </c>
      <c r="V69" s="661"/>
      <c r="W69" s="987">
        <v>7.4</v>
      </c>
      <c r="X69" s="661"/>
      <c r="Y69" s="987">
        <v>7.4</v>
      </c>
      <c r="Z69" s="661"/>
    </row>
    <row r="70" spans="2:26" x14ac:dyDescent="0.2">
      <c r="B70" s="488" t="s">
        <v>101</v>
      </c>
      <c r="C70" s="489">
        <v>0</v>
      </c>
      <c r="D70" s="985"/>
      <c r="E70" s="489">
        <v>0</v>
      </c>
      <c r="F70" s="432"/>
      <c r="G70" s="489">
        <v>0.28799999999999998</v>
      </c>
      <c r="H70" s="432"/>
      <c r="I70" s="986">
        <v>0.28799999999999998</v>
      </c>
      <c r="J70" s="985"/>
      <c r="K70" s="489">
        <v>0.28799999999999998</v>
      </c>
      <c r="L70" s="432"/>
      <c r="M70" s="659">
        <v>0.28000000000000003</v>
      </c>
      <c r="N70" s="660"/>
      <c r="O70" s="659">
        <v>3.38</v>
      </c>
      <c r="P70" s="660"/>
      <c r="Q70" s="659">
        <v>0.28999999999999998</v>
      </c>
      <c r="R70" s="660"/>
      <c r="S70" s="659">
        <v>0.28799999999999998</v>
      </c>
      <c r="T70" s="660"/>
      <c r="U70" s="987">
        <v>0.28799999999999998</v>
      </c>
      <c r="V70" s="661"/>
      <c r="W70" s="987">
        <v>0.28799999999999998</v>
      </c>
      <c r="X70" s="661"/>
      <c r="Y70" s="987"/>
      <c r="Z70" s="661"/>
    </row>
    <row r="71" spans="2:26" x14ac:dyDescent="0.2">
      <c r="B71" s="654" t="s">
        <v>132</v>
      </c>
      <c r="C71" s="487"/>
      <c r="D71" s="982">
        <f>SUM(C72)</f>
        <v>0.4</v>
      </c>
      <c r="E71" s="655"/>
      <c r="F71" s="251">
        <f>SUM(E72)</f>
        <v>9.5000000000000001E-2</v>
      </c>
      <c r="G71" s="655"/>
      <c r="H71" s="251">
        <f>SUM(G72)</f>
        <v>0.1</v>
      </c>
      <c r="I71" s="983"/>
      <c r="J71" s="982">
        <f>SUM(I72)</f>
        <v>0</v>
      </c>
      <c r="K71" s="655"/>
      <c r="L71" s="251">
        <f>SUM(K72)</f>
        <v>0</v>
      </c>
      <c r="M71" s="656"/>
      <c r="N71" s="657">
        <f>SUM(M72)</f>
        <v>0</v>
      </c>
      <c r="O71" s="656"/>
      <c r="P71" s="657">
        <f>SUM(O72)</f>
        <v>0</v>
      </c>
      <c r="Q71" s="656"/>
      <c r="R71" s="657">
        <f>SUM(Q72)</f>
        <v>0</v>
      </c>
      <c r="S71" s="656"/>
      <c r="T71" s="657">
        <f>SUM(S72)</f>
        <v>0</v>
      </c>
      <c r="U71" s="984"/>
      <c r="V71" s="658">
        <f>SUM(U72)</f>
        <v>0</v>
      </c>
      <c r="W71" s="984"/>
      <c r="X71" s="658">
        <f>SUM(W72)</f>
        <v>0</v>
      </c>
      <c r="Y71" s="984"/>
      <c r="Z71" s="658">
        <f>SUM(Y72)</f>
        <v>0</v>
      </c>
    </row>
    <row r="72" spans="2:26" x14ac:dyDescent="0.2">
      <c r="B72" s="488" t="s">
        <v>89</v>
      </c>
      <c r="C72" s="489">
        <v>0.4</v>
      </c>
      <c r="D72" s="985"/>
      <c r="E72" s="489">
        <v>9.5000000000000001E-2</v>
      </c>
      <c r="F72" s="432"/>
      <c r="G72" s="489">
        <v>0.1</v>
      </c>
      <c r="H72" s="432"/>
      <c r="I72" s="986">
        <v>0</v>
      </c>
      <c r="J72" s="985"/>
      <c r="K72" s="489">
        <v>0</v>
      </c>
      <c r="L72" s="432"/>
      <c r="M72" s="659"/>
      <c r="N72" s="660"/>
      <c r="O72" s="659"/>
      <c r="P72" s="660"/>
      <c r="Q72" s="659"/>
      <c r="R72" s="660"/>
      <c r="S72" s="659"/>
      <c r="T72" s="660"/>
      <c r="U72" s="987">
        <v>0</v>
      </c>
      <c r="V72" s="661"/>
      <c r="W72" s="987">
        <v>0</v>
      </c>
      <c r="X72" s="661"/>
      <c r="Y72" s="987"/>
      <c r="Z72" s="661"/>
    </row>
    <row r="73" spans="2:26" x14ac:dyDescent="0.2">
      <c r="B73" s="654" t="s">
        <v>133</v>
      </c>
      <c r="C73" s="487"/>
      <c r="D73" s="982">
        <f>SUM(C74:C74)</f>
        <v>0.3</v>
      </c>
      <c r="E73" s="655"/>
      <c r="F73" s="251">
        <f>SUM(E74:E74)</f>
        <v>0.23599999999999999</v>
      </c>
      <c r="G73" s="655"/>
      <c r="H73" s="251">
        <f>SUM(G74:G74)</f>
        <v>0</v>
      </c>
      <c r="I73" s="983"/>
      <c r="J73" s="982">
        <f>SUM(I74:I74)</f>
        <v>0</v>
      </c>
      <c r="K73" s="655"/>
      <c r="L73" s="251">
        <f>SUM(K74:K74)</f>
        <v>0</v>
      </c>
      <c r="M73" s="656"/>
      <c r="N73" s="657">
        <f>SUM(M74:M74)</f>
        <v>0</v>
      </c>
      <c r="O73" s="656"/>
      <c r="P73" s="657">
        <f>SUM(O74:O74)</f>
        <v>0</v>
      </c>
      <c r="Q73" s="656"/>
      <c r="R73" s="657">
        <f>SUM(Q74:Q74)</f>
        <v>0</v>
      </c>
      <c r="S73" s="656"/>
      <c r="T73" s="657">
        <f>SUM(S74:S74)</f>
        <v>1.6E-2</v>
      </c>
      <c r="U73" s="984"/>
      <c r="V73" s="658">
        <f>SUM(U74:U74)</f>
        <v>0</v>
      </c>
      <c r="W73" s="984"/>
      <c r="X73" s="658">
        <f>SUM(W74:W74)</f>
        <v>0</v>
      </c>
      <c r="Y73" s="984"/>
      <c r="Z73" s="658">
        <f>SUM(Y74:Y74)</f>
        <v>0</v>
      </c>
    </row>
    <row r="74" spans="2:26" x14ac:dyDescent="0.2">
      <c r="B74" s="488" t="s">
        <v>89</v>
      </c>
      <c r="C74" s="489">
        <v>0.3</v>
      </c>
      <c r="D74" s="985"/>
      <c r="E74" s="489">
        <v>0.23599999999999999</v>
      </c>
      <c r="F74" s="432"/>
      <c r="G74" s="489">
        <v>0</v>
      </c>
      <c r="H74" s="432"/>
      <c r="I74" s="986">
        <v>0</v>
      </c>
      <c r="J74" s="985"/>
      <c r="K74" s="489">
        <v>0</v>
      </c>
      <c r="L74" s="432"/>
      <c r="M74" s="659"/>
      <c r="N74" s="660"/>
      <c r="O74" s="659"/>
      <c r="P74" s="660"/>
      <c r="Q74" s="659"/>
      <c r="R74" s="660"/>
      <c r="S74" s="659">
        <v>1.6E-2</v>
      </c>
      <c r="T74" s="660"/>
      <c r="U74" s="987">
        <v>0</v>
      </c>
      <c r="V74" s="661"/>
      <c r="W74" s="987">
        <v>0</v>
      </c>
      <c r="X74" s="661"/>
      <c r="Y74" s="987"/>
      <c r="Z74" s="661"/>
    </row>
    <row r="75" spans="2:26" x14ac:dyDescent="0.2">
      <c r="B75" s="654" t="s">
        <v>134</v>
      </c>
      <c r="C75" s="487"/>
      <c r="D75" s="982">
        <f>SUM(C76)</f>
        <v>5.0510000000000002</v>
      </c>
      <c r="E75" s="655"/>
      <c r="F75" s="251">
        <f>SUM(E76)</f>
        <v>5.4020000000000001</v>
      </c>
      <c r="G75" s="655"/>
      <c r="H75" s="251">
        <f>SUM(G76)</f>
        <v>5.7</v>
      </c>
      <c r="I75" s="983"/>
      <c r="J75" s="982">
        <f>SUM(I76)</f>
        <v>5.7</v>
      </c>
      <c r="K75" s="655"/>
      <c r="L75" s="251">
        <f>SUM(K76)</f>
        <v>5.7</v>
      </c>
      <c r="M75" s="656"/>
      <c r="N75" s="657">
        <f>SUM(M76)</f>
        <v>4</v>
      </c>
      <c r="O75" s="656"/>
      <c r="P75" s="657">
        <f>SUM(O76)</f>
        <v>3.97</v>
      </c>
      <c r="Q75" s="656"/>
      <c r="R75" s="657">
        <f>SUM(Q76)</f>
        <v>5</v>
      </c>
      <c r="S75" s="656"/>
      <c r="T75" s="657">
        <f>SUM(S76)</f>
        <v>4</v>
      </c>
      <c r="U75" s="984"/>
      <c r="V75" s="658">
        <f>SUM(U76)</f>
        <v>4.05</v>
      </c>
      <c r="W75" s="984"/>
      <c r="X75" s="658">
        <f>SUM(W76)</f>
        <v>4.05</v>
      </c>
      <c r="Y75" s="984"/>
      <c r="Z75" s="658">
        <f>Y76+Y77+Y78</f>
        <v>21.240000000000002</v>
      </c>
    </row>
    <row r="76" spans="2:26" x14ac:dyDescent="0.2">
      <c r="B76" s="488" t="s">
        <v>89</v>
      </c>
      <c r="C76" s="489">
        <v>5.0510000000000002</v>
      </c>
      <c r="D76" s="985"/>
      <c r="E76" s="489">
        <v>5.4020000000000001</v>
      </c>
      <c r="F76" s="432"/>
      <c r="G76" s="489">
        <v>5.7</v>
      </c>
      <c r="H76" s="432"/>
      <c r="I76" s="986">
        <v>5.7</v>
      </c>
      <c r="J76" s="985"/>
      <c r="K76" s="489">
        <v>5.7</v>
      </c>
      <c r="L76" s="432"/>
      <c r="M76" s="659">
        <v>4</v>
      </c>
      <c r="N76" s="660"/>
      <c r="O76" s="659">
        <v>3.97</v>
      </c>
      <c r="P76" s="660"/>
      <c r="Q76" s="659">
        <v>5</v>
      </c>
      <c r="R76" s="660"/>
      <c r="S76" s="659">
        <v>4</v>
      </c>
      <c r="T76" s="660"/>
      <c r="U76" s="987">
        <v>4.05</v>
      </c>
      <c r="V76" s="661"/>
      <c r="W76" s="987">
        <v>4.05</v>
      </c>
      <c r="X76" s="661"/>
      <c r="Y76" s="987">
        <v>0.25</v>
      </c>
      <c r="Z76" s="661"/>
    </row>
    <row r="77" spans="2:26" x14ac:dyDescent="0.2">
      <c r="B77" s="488" t="s">
        <v>135</v>
      </c>
      <c r="C77" s="489"/>
      <c r="D77" s="985"/>
      <c r="E77" s="489"/>
      <c r="F77" s="432"/>
      <c r="G77" s="489"/>
      <c r="H77" s="432"/>
      <c r="I77" s="986"/>
      <c r="J77" s="985"/>
      <c r="K77" s="489"/>
      <c r="L77" s="432"/>
      <c r="M77" s="659"/>
      <c r="N77" s="660"/>
      <c r="O77" s="659"/>
      <c r="P77" s="660"/>
      <c r="Q77" s="659"/>
      <c r="R77" s="660"/>
      <c r="S77" s="659"/>
      <c r="T77" s="660"/>
      <c r="U77" s="987"/>
      <c r="V77" s="661"/>
      <c r="W77" s="987"/>
      <c r="X77" s="661"/>
      <c r="Y77" s="987">
        <v>12.99</v>
      </c>
      <c r="Z77" s="661"/>
    </row>
    <row r="78" spans="2:26" x14ac:dyDescent="0.2">
      <c r="B78" s="488" t="s">
        <v>101</v>
      </c>
      <c r="C78" s="489"/>
      <c r="D78" s="985"/>
      <c r="E78" s="489"/>
      <c r="F78" s="432"/>
      <c r="G78" s="489"/>
      <c r="H78" s="432"/>
      <c r="I78" s="986"/>
      <c r="J78" s="985"/>
      <c r="K78" s="489"/>
      <c r="L78" s="432"/>
      <c r="M78" s="659"/>
      <c r="N78" s="660"/>
      <c r="O78" s="659"/>
      <c r="P78" s="660"/>
      <c r="Q78" s="659"/>
      <c r="R78" s="660"/>
      <c r="S78" s="659"/>
      <c r="T78" s="660"/>
      <c r="U78" s="987"/>
      <c r="V78" s="661"/>
      <c r="W78" s="987"/>
      <c r="X78" s="661"/>
      <c r="Y78" s="987">
        <v>8</v>
      </c>
      <c r="Z78" s="661"/>
    </row>
    <row r="79" spans="2:26" x14ac:dyDescent="0.2">
      <c r="B79" s="654" t="s">
        <v>136</v>
      </c>
      <c r="C79" s="487"/>
      <c r="D79" s="982">
        <f>SUM(C80)</f>
        <v>5.0510000000000002</v>
      </c>
      <c r="E79" s="655"/>
      <c r="F79" s="251">
        <f>SUM(E80)</f>
        <v>5.4020000000000001</v>
      </c>
      <c r="G79" s="655"/>
      <c r="H79" s="251">
        <f>SUM(G80)</f>
        <v>5.7</v>
      </c>
      <c r="I79" s="983"/>
      <c r="J79" s="982">
        <f>SUM(I80)</f>
        <v>5.7</v>
      </c>
      <c r="K79" s="655"/>
      <c r="L79" s="251">
        <f>SUM(K80)</f>
        <v>5.7</v>
      </c>
      <c r="M79" s="656"/>
      <c r="N79" s="657">
        <f>SUM(M80)</f>
        <v>4</v>
      </c>
      <c r="O79" s="656"/>
      <c r="P79" s="657">
        <f>SUM(O80)</f>
        <v>3.97</v>
      </c>
      <c r="Q79" s="656"/>
      <c r="R79" s="657">
        <f>SUM(Q80)</f>
        <v>5</v>
      </c>
      <c r="S79" s="656"/>
      <c r="T79" s="657">
        <f>SUM(S80)</f>
        <v>4</v>
      </c>
      <c r="U79" s="984"/>
      <c r="V79" s="658">
        <f>SUM(U80)</f>
        <v>0</v>
      </c>
      <c r="W79" s="984"/>
      <c r="X79" s="658">
        <f>SUM(W80)</f>
        <v>0</v>
      </c>
      <c r="Y79" s="984"/>
      <c r="Z79" s="658">
        <f>SUM(Y80)</f>
        <v>1</v>
      </c>
    </row>
    <row r="80" spans="2:26" x14ac:dyDescent="0.2">
      <c r="B80" s="488" t="s">
        <v>101</v>
      </c>
      <c r="C80" s="489">
        <v>5.0510000000000002</v>
      </c>
      <c r="D80" s="985"/>
      <c r="E80" s="489">
        <v>5.4020000000000001</v>
      </c>
      <c r="F80" s="432"/>
      <c r="G80" s="489">
        <v>5.7</v>
      </c>
      <c r="H80" s="432"/>
      <c r="I80" s="986">
        <v>5.7</v>
      </c>
      <c r="J80" s="985"/>
      <c r="K80" s="489">
        <v>5.7</v>
      </c>
      <c r="L80" s="432"/>
      <c r="M80" s="659">
        <v>4</v>
      </c>
      <c r="N80" s="660"/>
      <c r="O80" s="659">
        <v>3.97</v>
      </c>
      <c r="P80" s="660"/>
      <c r="Q80" s="659">
        <v>5</v>
      </c>
      <c r="R80" s="660"/>
      <c r="S80" s="659">
        <v>4</v>
      </c>
      <c r="T80" s="660"/>
      <c r="U80" s="987">
        <v>0</v>
      </c>
      <c r="V80" s="661"/>
      <c r="W80" s="987"/>
      <c r="X80" s="661"/>
      <c r="Y80" s="987">
        <v>1</v>
      </c>
      <c r="Z80" s="661"/>
    </row>
    <row r="81" spans="2:26" x14ac:dyDescent="0.2">
      <c r="B81" s="654" t="s">
        <v>137</v>
      </c>
      <c r="C81" s="487"/>
      <c r="D81" s="982">
        <f>SUM(C82:C84)</f>
        <v>5.508</v>
      </c>
      <c r="E81" s="655"/>
      <c r="F81" s="251">
        <f>SUM(E82:E84)</f>
        <v>7.0469999999999997</v>
      </c>
      <c r="G81" s="655"/>
      <c r="H81" s="251">
        <f>SUM(G82:G84)</f>
        <v>5.3</v>
      </c>
      <c r="I81" s="983"/>
      <c r="J81" s="982">
        <f>SUM(I82:I84)</f>
        <v>6.4879999999999995</v>
      </c>
      <c r="K81" s="655"/>
      <c r="L81" s="251">
        <f>SUM(K82:K84)</f>
        <v>7.1879999999999997</v>
      </c>
      <c r="M81" s="656"/>
      <c r="N81" s="657">
        <f>SUM(M82:M84)</f>
        <v>7.4700000000000006</v>
      </c>
      <c r="O81" s="656"/>
      <c r="P81" s="657">
        <f>SUM(O82:O84)</f>
        <v>7.14</v>
      </c>
      <c r="Q81" s="656"/>
      <c r="R81" s="657">
        <f>SUM(Q82:Q84)</f>
        <v>10.61</v>
      </c>
      <c r="S81" s="656"/>
      <c r="T81" s="657">
        <f>SUM(S82:S84)</f>
        <v>7.0880000000000001</v>
      </c>
      <c r="U81" s="984"/>
      <c r="V81" s="658">
        <f>SUM(U82:U84)</f>
        <v>15.818</v>
      </c>
      <c r="W81" s="984"/>
      <c r="X81" s="658">
        <f>SUM(W82:W84)</f>
        <v>15.82</v>
      </c>
      <c r="Y81" s="984"/>
      <c r="Z81" s="658">
        <f>SUM(Y82:Y84)</f>
        <v>12.889999999999999</v>
      </c>
    </row>
    <row r="82" spans="2:26" x14ac:dyDescent="0.2">
      <c r="B82" s="488" t="s">
        <v>138</v>
      </c>
      <c r="C82" s="489">
        <v>2.4079999999999999</v>
      </c>
      <c r="D82" s="985"/>
      <c r="E82" s="489">
        <v>1.306</v>
      </c>
      <c r="F82" s="432"/>
      <c r="G82" s="489">
        <v>0</v>
      </c>
      <c r="H82" s="432"/>
      <c r="I82" s="986">
        <v>1.1879999999999999</v>
      </c>
      <c r="J82" s="985"/>
      <c r="K82" s="489">
        <v>1.1879999999999999</v>
      </c>
      <c r="L82" s="432"/>
      <c r="M82" s="659">
        <v>1.19</v>
      </c>
      <c r="N82" s="660"/>
      <c r="O82" s="659">
        <v>1.18</v>
      </c>
      <c r="P82" s="660"/>
      <c r="Q82" s="659">
        <v>1.0900000000000001</v>
      </c>
      <c r="R82" s="660"/>
      <c r="S82" s="659">
        <v>1.0880000000000001</v>
      </c>
      <c r="T82" s="660"/>
      <c r="U82" s="987">
        <v>6</v>
      </c>
      <c r="V82" s="661"/>
      <c r="W82" s="987">
        <v>6</v>
      </c>
      <c r="X82" s="661"/>
      <c r="Y82" s="987">
        <v>6</v>
      </c>
      <c r="Z82" s="661"/>
    </row>
    <row r="83" spans="2:26" x14ac:dyDescent="0.2">
      <c r="B83" s="488" t="s">
        <v>135</v>
      </c>
      <c r="C83" s="489"/>
      <c r="D83" s="985"/>
      <c r="E83" s="489"/>
      <c r="F83" s="432"/>
      <c r="G83" s="489"/>
      <c r="H83" s="432"/>
      <c r="I83" s="986"/>
      <c r="J83" s="985"/>
      <c r="K83" s="489"/>
      <c r="L83" s="432"/>
      <c r="M83" s="659"/>
      <c r="N83" s="660"/>
      <c r="O83" s="659"/>
      <c r="P83" s="660"/>
      <c r="Q83" s="659"/>
      <c r="R83" s="660"/>
      <c r="S83" s="659"/>
      <c r="T83" s="660"/>
      <c r="U83" s="987"/>
      <c r="V83" s="661"/>
      <c r="W83" s="987"/>
      <c r="X83" s="661"/>
      <c r="Y83" s="987">
        <v>3.7</v>
      </c>
      <c r="Z83" s="661"/>
    </row>
    <row r="84" spans="2:26" x14ac:dyDescent="0.2">
      <c r="B84" s="488" t="s">
        <v>101</v>
      </c>
      <c r="C84" s="489">
        <v>3.1</v>
      </c>
      <c r="D84" s="985"/>
      <c r="E84" s="489">
        <v>5.7409999999999997</v>
      </c>
      <c r="F84" s="432"/>
      <c r="G84" s="489">
        <v>5.3</v>
      </c>
      <c r="H84" s="432"/>
      <c r="I84" s="986">
        <v>5.3</v>
      </c>
      <c r="J84" s="985"/>
      <c r="K84" s="489">
        <v>6</v>
      </c>
      <c r="L84" s="432"/>
      <c r="M84" s="659">
        <v>6.28</v>
      </c>
      <c r="N84" s="660"/>
      <c r="O84" s="659">
        <v>5.96</v>
      </c>
      <c r="P84" s="660"/>
      <c r="Q84" s="659">
        <v>9.52</v>
      </c>
      <c r="R84" s="660"/>
      <c r="S84" s="659">
        <v>6</v>
      </c>
      <c r="T84" s="660"/>
      <c r="U84" s="987">
        <v>9.8179999999999996</v>
      </c>
      <c r="V84" s="661"/>
      <c r="W84" s="987">
        <v>9.82</v>
      </c>
      <c r="X84" s="661"/>
      <c r="Y84" s="987">
        <v>3.19</v>
      </c>
      <c r="Z84" s="661"/>
    </row>
    <row r="85" spans="2:26" x14ac:dyDescent="0.2">
      <c r="B85" s="654" t="s">
        <v>139</v>
      </c>
      <c r="C85" s="487"/>
      <c r="D85" s="982">
        <f>SUM(C86:C88)</f>
        <v>5.508</v>
      </c>
      <c r="E85" s="655"/>
      <c r="F85" s="251">
        <f>SUM(E86:E88)</f>
        <v>7.0469999999999997</v>
      </c>
      <c r="G85" s="655"/>
      <c r="H85" s="251">
        <f>SUM(G86:G88)</f>
        <v>5.3</v>
      </c>
      <c r="I85" s="983"/>
      <c r="J85" s="982">
        <f>SUM(I86:I88)</f>
        <v>6.4879999999999995</v>
      </c>
      <c r="K85" s="655"/>
      <c r="L85" s="251">
        <f>SUM(K86:K88)</f>
        <v>7.1879999999999997</v>
      </c>
      <c r="M85" s="656"/>
      <c r="N85" s="657">
        <f>SUM(M86:M88)</f>
        <v>7.4700000000000006</v>
      </c>
      <c r="O85" s="656"/>
      <c r="P85" s="657">
        <f>SUM(O86:O88)</f>
        <v>7.14</v>
      </c>
      <c r="Q85" s="656"/>
      <c r="R85" s="657">
        <f>SUM(Q86:Q88)</f>
        <v>10.61</v>
      </c>
      <c r="S85" s="656"/>
      <c r="T85" s="657">
        <f>SUM(S86:S88)</f>
        <v>7.0880000000000001</v>
      </c>
      <c r="U85" s="984"/>
      <c r="V85" s="658">
        <f>SUM(U86:U88)</f>
        <v>5</v>
      </c>
      <c r="W85" s="984"/>
      <c r="X85" s="658">
        <f>SUM(W86:W88)</f>
        <v>5</v>
      </c>
      <c r="Y85" s="984"/>
      <c r="Z85" s="658">
        <f>SUM(Y86:Y88)</f>
        <v>18.5</v>
      </c>
    </row>
    <row r="86" spans="2:26" x14ac:dyDescent="0.2">
      <c r="B86" s="488" t="s">
        <v>138</v>
      </c>
      <c r="C86" s="489">
        <v>2.4079999999999999</v>
      </c>
      <c r="D86" s="985"/>
      <c r="E86" s="489">
        <v>1.306</v>
      </c>
      <c r="F86" s="432"/>
      <c r="G86" s="489">
        <v>0</v>
      </c>
      <c r="H86" s="432"/>
      <c r="I86" s="986">
        <v>1.1879999999999999</v>
      </c>
      <c r="J86" s="985"/>
      <c r="K86" s="489">
        <v>1.1879999999999999</v>
      </c>
      <c r="L86" s="432"/>
      <c r="M86" s="659">
        <v>1.19</v>
      </c>
      <c r="N86" s="660"/>
      <c r="O86" s="659">
        <v>1.18</v>
      </c>
      <c r="P86" s="660"/>
      <c r="Q86" s="659">
        <v>1.0900000000000001</v>
      </c>
      <c r="R86" s="660"/>
      <c r="S86" s="659">
        <v>1.0880000000000001</v>
      </c>
      <c r="T86" s="660"/>
      <c r="U86" s="987">
        <v>4</v>
      </c>
      <c r="V86" s="661"/>
      <c r="W86" s="987">
        <v>4</v>
      </c>
      <c r="X86" s="661"/>
      <c r="Y86" s="987">
        <v>4</v>
      </c>
      <c r="Z86" s="661"/>
    </row>
    <row r="87" spans="2:26" x14ac:dyDescent="0.2">
      <c r="B87" s="488" t="s">
        <v>135</v>
      </c>
      <c r="C87" s="489"/>
      <c r="D87" s="985"/>
      <c r="E87" s="489"/>
      <c r="F87" s="432"/>
      <c r="G87" s="489"/>
      <c r="H87" s="432"/>
      <c r="I87" s="986"/>
      <c r="J87" s="985"/>
      <c r="K87" s="489"/>
      <c r="L87" s="432"/>
      <c r="M87" s="659"/>
      <c r="N87" s="660"/>
      <c r="O87" s="659"/>
      <c r="P87" s="660"/>
      <c r="Q87" s="659"/>
      <c r="R87" s="660"/>
      <c r="S87" s="659"/>
      <c r="T87" s="660"/>
      <c r="U87" s="987"/>
      <c r="V87" s="661"/>
      <c r="W87" s="987"/>
      <c r="X87" s="661"/>
      <c r="Y87" s="987">
        <v>2.5</v>
      </c>
      <c r="Z87" s="661"/>
    </row>
    <row r="88" spans="2:26" x14ac:dyDescent="0.2">
      <c r="B88" s="488" t="s">
        <v>101</v>
      </c>
      <c r="C88" s="489">
        <v>3.1</v>
      </c>
      <c r="D88" s="985"/>
      <c r="E88" s="489">
        <v>5.7409999999999997</v>
      </c>
      <c r="F88" s="432"/>
      <c r="G88" s="489">
        <v>5.3</v>
      </c>
      <c r="H88" s="432"/>
      <c r="I88" s="986">
        <v>5.3</v>
      </c>
      <c r="J88" s="985"/>
      <c r="K88" s="489">
        <v>6</v>
      </c>
      <c r="L88" s="432"/>
      <c r="M88" s="659">
        <v>6.28</v>
      </c>
      <c r="N88" s="660"/>
      <c r="O88" s="659">
        <v>5.96</v>
      </c>
      <c r="P88" s="660"/>
      <c r="Q88" s="659">
        <v>9.52</v>
      </c>
      <c r="R88" s="660"/>
      <c r="S88" s="659">
        <v>6</v>
      </c>
      <c r="T88" s="660"/>
      <c r="U88" s="987">
        <v>1</v>
      </c>
      <c r="V88" s="661"/>
      <c r="W88" s="987">
        <v>1</v>
      </c>
      <c r="X88" s="661"/>
      <c r="Y88" s="987">
        <v>12</v>
      </c>
      <c r="Z88" s="661"/>
    </row>
    <row r="89" spans="2:26" x14ac:dyDescent="0.2">
      <c r="B89" s="654" t="s">
        <v>140</v>
      </c>
      <c r="C89" s="487"/>
      <c r="D89" s="982">
        <f>SUM(C90:C92)</f>
        <v>5.508</v>
      </c>
      <c r="E89" s="655"/>
      <c r="F89" s="251">
        <f>SUM(E90:E92)</f>
        <v>7.0469999999999997</v>
      </c>
      <c r="G89" s="655"/>
      <c r="H89" s="251">
        <f>SUM(G90:G92)</f>
        <v>5.3</v>
      </c>
      <c r="I89" s="983"/>
      <c r="J89" s="982">
        <f>SUM(I90:I92)</f>
        <v>6.4879999999999995</v>
      </c>
      <c r="K89" s="655"/>
      <c r="L89" s="251">
        <f>SUM(K90:K92)</f>
        <v>7.1879999999999997</v>
      </c>
      <c r="M89" s="656"/>
      <c r="N89" s="657">
        <f>SUM(M90:M92)</f>
        <v>7.4700000000000006</v>
      </c>
      <c r="O89" s="656"/>
      <c r="P89" s="657">
        <f>SUM(O90:O92)</f>
        <v>7.14</v>
      </c>
      <c r="Q89" s="656"/>
      <c r="R89" s="657">
        <f>SUM(Q90:Q92)</f>
        <v>10.61</v>
      </c>
      <c r="S89" s="656"/>
      <c r="T89" s="657">
        <f>SUM(S90:S92)</f>
        <v>7.0880000000000001</v>
      </c>
      <c r="U89" s="984"/>
      <c r="V89" s="658">
        <f>SUM(U90:U92)</f>
        <v>30.659999999999997</v>
      </c>
      <c r="W89" s="984"/>
      <c r="X89" s="658">
        <f>SUM(W90:W92)</f>
        <v>30.659999999999997</v>
      </c>
      <c r="Y89" s="984"/>
      <c r="Z89" s="658">
        <f>SUM(Y90:Y92)</f>
        <v>21.13</v>
      </c>
    </row>
    <row r="90" spans="2:26" x14ac:dyDescent="0.2">
      <c r="B90" s="488" t="s">
        <v>138</v>
      </c>
      <c r="C90" s="489">
        <v>2.4079999999999999</v>
      </c>
      <c r="D90" s="985"/>
      <c r="E90" s="489">
        <v>1.306</v>
      </c>
      <c r="F90" s="432"/>
      <c r="G90" s="489">
        <v>0</v>
      </c>
      <c r="H90" s="432"/>
      <c r="I90" s="986">
        <v>1.1879999999999999</v>
      </c>
      <c r="J90" s="985"/>
      <c r="K90" s="489">
        <v>1.1879999999999999</v>
      </c>
      <c r="L90" s="432"/>
      <c r="M90" s="659">
        <v>1.19</v>
      </c>
      <c r="N90" s="660"/>
      <c r="O90" s="659">
        <v>1.18</v>
      </c>
      <c r="P90" s="660"/>
      <c r="Q90" s="659">
        <v>1.0900000000000001</v>
      </c>
      <c r="R90" s="660"/>
      <c r="S90" s="659">
        <v>1.0880000000000001</v>
      </c>
      <c r="T90" s="660"/>
      <c r="U90" s="987">
        <v>6.1</v>
      </c>
      <c r="V90" s="661"/>
      <c r="W90" s="987">
        <v>6.1</v>
      </c>
      <c r="X90" s="661"/>
      <c r="Y90" s="987">
        <v>8.6999999999999993</v>
      </c>
      <c r="Z90" s="661"/>
    </row>
    <row r="91" spans="2:26" x14ac:dyDescent="0.2">
      <c r="B91" s="488" t="s">
        <v>135</v>
      </c>
      <c r="C91" s="489"/>
      <c r="D91" s="985"/>
      <c r="E91" s="489"/>
      <c r="F91" s="432"/>
      <c r="G91" s="489"/>
      <c r="H91" s="432"/>
      <c r="I91" s="986"/>
      <c r="J91" s="985"/>
      <c r="K91" s="489"/>
      <c r="L91" s="432"/>
      <c r="M91" s="659"/>
      <c r="N91" s="660"/>
      <c r="O91" s="659"/>
      <c r="P91" s="660"/>
      <c r="Q91" s="659"/>
      <c r="R91" s="660"/>
      <c r="S91" s="659"/>
      <c r="T91" s="660"/>
      <c r="U91" s="987"/>
      <c r="V91" s="661"/>
      <c r="W91" s="987"/>
      <c r="X91" s="661"/>
      <c r="Y91" s="987">
        <v>0.7</v>
      </c>
      <c r="Z91" s="661"/>
    </row>
    <row r="92" spans="2:26" x14ac:dyDescent="0.2">
      <c r="B92" s="488" t="s">
        <v>101</v>
      </c>
      <c r="C92" s="489">
        <v>3.1</v>
      </c>
      <c r="D92" s="985"/>
      <c r="E92" s="489">
        <v>5.7409999999999997</v>
      </c>
      <c r="F92" s="432"/>
      <c r="G92" s="489">
        <v>5.3</v>
      </c>
      <c r="H92" s="432"/>
      <c r="I92" s="986">
        <v>5.3</v>
      </c>
      <c r="J92" s="985"/>
      <c r="K92" s="489">
        <v>6</v>
      </c>
      <c r="L92" s="432"/>
      <c r="M92" s="659">
        <v>6.28</v>
      </c>
      <c r="N92" s="660"/>
      <c r="O92" s="659">
        <v>5.96</v>
      </c>
      <c r="P92" s="660"/>
      <c r="Q92" s="659">
        <v>9.52</v>
      </c>
      <c r="R92" s="660"/>
      <c r="S92" s="659">
        <v>6</v>
      </c>
      <c r="T92" s="660"/>
      <c r="U92" s="987">
        <v>24.56</v>
      </c>
      <c r="V92" s="661"/>
      <c r="W92" s="987">
        <v>24.56</v>
      </c>
      <c r="X92" s="661"/>
      <c r="Y92" s="987">
        <v>11.73</v>
      </c>
      <c r="Z92" s="661"/>
    </row>
    <row r="93" spans="2:26" x14ac:dyDescent="0.2">
      <c r="B93" s="654" t="s">
        <v>141</v>
      </c>
      <c r="C93" s="487"/>
      <c r="D93" s="982">
        <f>SUM(C94:C94)</f>
        <v>3.1</v>
      </c>
      <c r="E93" s="655"/>
      <c r="F93" s="251">
        <f>SUM(E94:E94)</f>
        <v>5.7409999999999997</v>
      </c>
      <c r="G93" s="655"/>
      <c r="H93" s="251">
        <f>SUM(G94:G94)</f>
        <v>5.3</v>
      </c>
      <c r="I93" s="983"/>
      <c r="J93" s="982">
        <f>SUM(I94:I94)</f>
        <v>5.3</v>
      </c>
      <c r="K93" s="655"/>
      <c r="L93" s="251">
        <f>SUM(K94:K94)</f>
        <v>6</v>
      </c>
      <c r="M93" s="656"/>
      <c r="N93" s="657">
        <f>SUM(M94:M94)</f>
        <v>6.28</v>
      </c>
      <c r="O93" s="656"/>
      <c r="P93" s="657">
        <f>SUM(O94:O94)</f>
        <v>5.96</v>
      </c>
      <c r="Q93" s="656"/>
      <c r="R93" s="657">
        <f>SUM(Q94:Q94)</f>
        <v>9.52</v>
      </c>
      <c r="S93" s="656"/>
      <c r="T93" s="657">
        <f>SUM(S94:S94)</f>
        <v>6</v>
      </c>
      <c r="U93" s="984"/>
      <c r="V93" s="658">
        <f>SUM(U94:U94)</f>
        <v>3.0049999999999999</v>
      </c>
      <c r="W93" s="984"/>
      <c r="X93" s="658">
        <f>SUM(W94:W94)</f>
        <v>3.01</v>
      </c>
      <c r="Y93" s="984"/>
      <c r="Z93" s="658">
        <f>SUM(Y94:Y94)</f>
        <v>0.01</v>
      </c>
    </row>
    <row r="94" spans="2:26" x14ac:dyDescent="0.2">
      <c r="B94" s="488" t="s">
        <v>101</v>
      </c>
      <c r="C94" s="489">
        <v>3.1</v>
      </c>
      <c r="D94" s="985"/>
      <c r="E94" s="489">
        <v>5.7409999999999997</v>
      </c>
      <c r="F94" s="432"/>
      <c r="G94" s="489">
        <v>5.3</v>
      </c>
      <c r="H94" s="432"/>
      <c r="I94" s="986">
        <v>5.3</v>
      </c>
      <c r="J94" s="985"/>
      <c r="K94" s="489">
        <v>6</v>
      </c>
      <c r="L94" s="432"/>
      <c r="M94" s="659">
        <v>6.28</v>
      </c>
      <c r="N94" s="660"/>
      <c r="O94" s="659">
        <v>5.96</v>
      </c>
      <c r="P94" s="660"/>
      <c r="Q94" s="659">
        <v>9.52</v>
      </c>
      <c r="R94" s="660"/>
      <c r="S94" s="659">
        <v>6</v>
      </c>
      <c r="T94" s="660"/>
      <c r="U94" s="987">
        <v>3.0049999999999999</v>
      </c>
      <c r="V94" s="661"/>
      <c r="W94" s="987">
        <v>3.01</v>
      </c>
      <c r="X94" s="661"/>
      <c r="Y94" s="987">
        <v>0.01</v>
      </c>
      <c r="Z94" s="661"/>
    </row>
    <row r="95" spans="2:26" x14ac:dyDescent="0.2">
      <c r="B95" s="654" t="s">
        <v>142</v>
      </c>
      <c r="C95" s="487"/>
      <c r="D95" s="982">
        <f>SUM(C96:C97)</f>
        <v>5.508</v>
      </c>
      <c r="E95" s="655"/>
      <c r="F95" s="251">
        <f>SUM(E96:E97)</f>
        <v>7.0469999999999997</v>
      </c>
      <c r="G95" s="655"/>
      <c r="H95" s="251">
        <f>SUM(G96:G97)</f>
        <v>5.3</v>
      </c>
      <c r="I95" s="983"/>
      <c r="J95" s="982">
        <f>SUM(I96:I97)</f>
        <v>6.4879999999999995</v>
      </c>
      <c r="K95" s="655"/>
      <c r="L95" s="251">
        <f>SUM(K96:K97)</f>
        <v>7.1879999999999997</v>
      </c>
      <c r="M95" s="656"/>
      <c r="N95" s="657">
        <f>SUM(M96:M97)</f>
        <v>7.4700000000000006</v>
      </c>
      <c r="O95" s="656"/>
      <c r="P95" s="657">
        <f>SUM(O96:O97)</f>
        <v>7.14</v>
      </c>
      <c r="Q95" s="656"/>
      <c r="R95" s="657">
        <f>SUM(Q96:Q97)</f>
        <v>10.61</v>
      </c>
      <c r="S95" s="656"/>
      <c r="T95" s="657">
        <f>SUM(S96:S97)</f>
        <v>7.0880000000000001</v>
      </c>
      <c r="U95" s="984"/>
      <c r="V95" s="658">
        <f>SUM(U96:U97)</f>
        <v>0</v>
      </c>
      <c r="W95" s="984"/>
      <c r="X95" s="658">
        <f>SUM(W96:W97)</f>
        <v>0</v>
      </c>
      <c r="Y95" s="984"/>
      <c r="Z95" s="658">
        <f>SUM(Y96:Y97)</f>
        <v>0</v>
      </c>
    </row>
    <row r="96" spans="2:26" x14ac:dyDescent="0.2">
      <c r="B96" s="488" t="s">
        <v>101</v>
      </c>
      <c r="C96" s="489">
        <v>2.4079999999999999</v>
      </c>
      <c r="D96" s="985"/>
      <c r="E96" s="489">
        <v>1.306</v>
      </c>
      <c r="F96" s="432"/>
      <c r="G96" s="489">
        <v>0</v>
      </c>
      <c r="H96" s="432"/>
      <c r="I96" s="986">
        <v>1.1879999999999999</v>
      </c>
      <c r="J96" s="985"/>
      <c r="K96" s="489">
        <v>1.1879999999999999</v>
      </c>
      <c r="L96" s="432"/>
      <c r="M96" s="659">
        <v>1.19</v>
      </c>
      <c r="N96" s="660"/>
      <c r="O96" s="659">
        <v>1.18</v>
      </c>
      <c r="P96" s="660"/>
      <c r="Q96" s="659">
        <v>1.0900000000000001</v>
      </c>
      <c r="R96" s="660"/>
      <c r="S96" s="659">
        <v>1.0880000000000001</v>
      </c>
      <c r="T96" s="660"/>
      <c r="U96" s="987">
        <v>0</v>
      </c>
      <c r="V96" s="661"/>
      <c r="W96" s="987">
        <v>0</v>
      </c>
      <c r="X96" s="661"/>
      <c r="Y96" s="987"/>
      <c r="Z96" s="661"/>
    </row>
    <row r="97" spans="2:26" x14ac:dyDescent="0.2">
      <c r="B97" s="488" t="s">
        <v>138</v>
      </c>
      <c r="C97" s="489">
        <v>3.1</v>
      </c>
      <c r="D97" s="985"/>
      <c r="E97" s="489">
        <v>5.7409999999999997</v>
      </c>
      <c r="F97" s="432"/>
      <c r="G97" s="489">
        <v>5.3</v>
      </c>
      <c r="H97" s="432"/>
      <c r="I97" s="986">
        <v>5.3</v>
      </c>
      <c r="J97" s="985"/>
      <c r="K97" s="489">
        <v>6</v>
      </c>
      <c r="L97" s="432"/>
      <c r="M97" s="659">
        <v>6.28</v>
      </c>
      <c r="N97" s="660"/>
      <c r="O97" s="659">
        <v>5.96</v>
      </c>
      <c r="P97" s="660"/>
      <c r="Q97" s="659">
        <v>9.52</v>
      </c>
      <c r="R97" s="660"/>
      <c r="S97" s="659">
        <v>6</v>
      </c>
      <c r="T97" s="660"/>
      <c r="U97" s="987">
        <v>0</v>
      </c>
      <c r="V97" s="661"/>
      <c r="W97" s="987">
        <v>0</v>
      </c>
      <c r="X97" s="661"/>
      <c r="Y97" s="987"/>
      <c r="Z97" s="661"/>
    </row>
    <row r="98" spans="2:26" x14ac:dyDescent="0.2">
      <c r="B98" s="654" t="s">
        <v>143</v>
      </c>
      <c r="C98" s="487"/>
      <c r="D98" s="982">
        <f>SUM(C99)</f>
        <v>5.3</v>
      </c>
      <c r="E98" s="655"/>
      <c r="F98" s="251">
        <f>SUM(E99)</f>
        <v>5.2119999999999997</v>
      </c>
      <c r="G98" s="655"/>
      <c r="H98" s="251">
        <f>SUM(G99)</f>
        <v>5.35</v>
      </c>
      <c r="I98" s="983"/>
      <c r="J98" s="982">
        <f>SUM(I99)</f>
        <v>5.35</v>
      </c>
      <c r="K98" s="655"/>
      <c r="L98" s="251">
        <f>SUM(K99)</f>
        <v>5.35</v>
      </c>
      <c r="M98" s="656"/>
      <c r="N98" s="657">
        <f>SUM(M99)</f>
        <v>6</v>
      </c>
      <c r="O98" s="656"/>
      <c r="P98" s="657">
        <f>SUM(O99)</f>
        <v>5.31</v>
      </c>
      <c r="Q98" s="656"/>
      <c r="R98" s="657">
        <f>SUM(Q99)</f>
        <v>5.35</v>
      </c>
      <c r="S98" s="656"/>
      <c r="T98" s="657">
        <f>SUM(S99)</f>
        <v>5.35</v>
      </c>
      <c r="U98" s="984"/>
      <c r="V98" s="658">
        <f>SUM(U99)</f>
        <v>0</v>
      </c>
      <c r="W98" s="984"/>
      <c r="X98" s="658">
        <f>SUM(W99)</f>
        <v>0</v>
      </c>
      <c r="Y98" s="984"/>
      <c r="Z98" s="658">
        <f>SUM(Y99)</f>
        <v>0</v>
      </c>
    </row>
    <row r="99" spans="2:26" x14ac:dyDescent="0.2">
      <c r="B99" s="488" t="s">
        <v>89</v>
      </c>
      <c r="C99" s="489">
        <v>5.3</v>
      </c>
      <c r="D99" s="985"/>
      <c r="E99" s="489">
        <v>5.2119999999999997</v>
      </c>
      <c r="F99" s="432"/>
      <c r="G99" s="489">
        <v>5.35</v>
      </c>
      <c r="H99" s="432"/>
      <c r="I99" s="986">
        <v>5.35</v>
      </c>
      <c r="J99" s="985"/>
      <c r="K99" s="489">
        <v>5.35</v>
      </c>
      <c r="L99" s="432"/>
      <c r="M99" s="659">
        <v>6</v>
      </c>
      <c r="N99" s="660"/>
      <c r="O99" s="659">
        <v>5.31</v>
      </c>
      <c r="P99" s="660"/>
      <c r="Q99" s="659">
        <v>5.35</v>
      </c>
      <c r="R99" s="660"/>
      <c r="S99" s="659">
        <v>5.35</v>
      </c>
      <c r="T99" s="660"/>
      <c r="U99" s="987">
        <v>0</v>
      </c>
      <c r="V99" s="661"/>
      <c r="W99" s="987">
        <v>0</v>
      </c>
      <c r="X99" s="661"/>
      <c r="Y99" s="987"/>
      <c r="Z99" s="661"/>
    </row>
    <row r="100" spans="2:26" ht="13.5" customHeight="1" x14ac:dyDescent="0.2">
      <c r="B100" s="654" t="s">
        <v>144</v>
      </c>
      <c r="C100" s="487"/>
      <c r="D100" s="982">
        <f>SUM(C101)</f>
        <v>5.0510000000000002</v>
      </c>
      <c r="E100" s="655"/>
      <c r="F100" s="251">
        <f>SUM(E101)</f>
        <v>5.4020000000000001</v>
      </c>
      <c r="G100" s="655"/>
      <c r="H100" s="251">
        <f>SUM(G101)</f>
        <v>5.7</v>
      </c>
      <c r="I100" s="983"/>
      <c r="J100" s="982">
        <f>SUM(I101)</f>
        <v>5.7</v>
      </c>
      <c r="K100" s="655"/>
      <c r="L100" s="251">
        <f>SUM(K101)</f>
        <v>5.7</v>
      </c>
      <c r="M100" s="656"/>
      <c r="N100" s="657">
        <f>SUM(M101)</f>
        <v>4</v>
      </c>
      <c r="O100" s="656"/>
      <c r="P100" s="657">
        <f>SUM(O101)</f>
        <v>3.97</v>
      </c>
      <c r="Q100" s="656"/>
      <c r="R100" s="657">
        <f>SUM(Q101)</f>
        <v>5</v>
      </c>
      <c r="S100" s="656"/>
      <c r="T100" s="657">
        <f>SUM(S101)</f>
        <v>4</v>
      </c>
      <c r="U100" s="984"/>
      <c r="V100" s="658">
        <f>SUM(U101)</f>
        <v>0</v>
      </c>
      <c r="W100" s="984"/>
      <c r="X100" s="658">
        <f>SUM(W101)</f>
        <v>0</v>
      </c>
      <c r="Y100" s="984"/>
      <c r="Z100" s="658">
        <f>SUM(Y101)</f>
        <v>0</v>
      </c>
    </row>
    <row r="101" spans="2:26" ht="15.75" customHeight="1" x14ac:dyDescent="0.2">
      <c r="B101" s="488" t="s">
        <v>89</v>
      </c>
      <c r="C101" s="489">
        <v>5.0510000000000002</v>
      </c>
      <c r="D101" s="985"/>
      <c r="E101" s="489">
        <v>5.4020000000000001</v>
      </c>
      <c r="F101" s="432"/>
      <c r="G101" s="489">
        <v>5.7</v>
      </c>
      <c r="H101" s="432"/>
      <c r="I101" s="986">
        <v>5.7</v>
      </c>
      <c r="J101" s="985"/>
      <c r="K101" s="489">
        <v>5.7</v>
      </c>
      <c r="L101" s="432"/>
      <c r="M101" s="659">
        <v>4</v>
      </c>
      <c r="N101" s="660"/>
      <c r="O101" s="659">
        <v>3.97</v>
      </c>
      <c r="P101" s="660"/>
      <c r="Q101" s="659">
        <v>5</v>
      </c>
      <c r="R101" s="660"/>
      <c r="S101" s="659">
        <v>4</v>
      </c>
      <c r="T101" s="660"/>
      <c r="U101" s="987">
        <v>0</v>
      </c>
      <c r="V101" s="661"/>
      <c r="W101" s="987">
        <v>0</v>
      </c>
      <c r="X101" s="661"/>
      <c r="Y101" s="987"/>
      <c r="Z101" s="661"/>
    </row>
    <row r="102" spans="2:26" ht="16.149999999999999" customHeight="1" x14ac:dyDescent="0.2">
      <c r="B102" s="654" t="s">
        <v>145</v>
      </c>
      <c r="C102" s="664"/>
      <c r="D102" s="982">
        <f>SUM(C104)</f>
        <v>14.065</v>
      </c>
      <c r="E102" s="655"/>
      <c r="F102" s="251">
        <f>SUM(E104)</f>
        <v>15.67</v>
      </c>
      <c r="G102" s="655"/>
      <c r="H102" s="251">
        <f>SUM(G104)</f>
        <v>39.085000000000001</v>
      </c>
      <c r="I102" s="983"/>
      <c r="J102" s="982">
        <f>SUM(I104)</f>
        <v>11.727</v>
      </c>
      <c r="K102" s="655"/>
      <c r="L102" s="251">
        <f>SUM(K104)</f>
        <v>9.2669999999999995</v>
      </c>
      <c r="M102" s="656"/>
      <c r="N102" s="657">
        <f>SUM(M104)</f>
        <v>9.25</v>
      </c>
      <c r="O102" s="656"/>
      <c r="P102" s="657">
        <f>SUM(O104)</f>
        <v>1.76</v>
      </c>
      <c r="Q102" s="656"/>
      <c r="R102" s="657">
        <f>SUM(Q104)</f>
        <v>2.17</v>
      </c>
      <c r="S102" s="656"/>
      <c r="T102" s="657">
        <f>SUM(S104)</f>
        <v>1.86</v>
      </c>
      <c r="U102" s="984"/>
      <c r="V102" s="658">
        <f>SUM(U104)</f>
        <v>1.76</v>
      </c>
      <c r="W102" s="984"/>
      <c r="X102" s="658">
        <f>SUM(W104)</f>
        <v>1.76</v>
      </c>
      <c r="Y102" s="984"/>
      <c r="Z102" s="658">
        <f>Y103+Y104</f>
        <v>2.66</v>
      </c>
    </row>
    <row r="103" spans="2:26" ht="16.149999999999999" customHeight="1" x14ac:dyDescent="0.2">
      <c r="B103" s="654" t="s">
        <v>138</v>
      </c>
      <c r="C103" s="664"/>
      <c r="D103" s="982"/>
      <c r="E103" s="655"/>
      <c r="F103" s="251"/>
      <c r="G103" s="655"/>
      <c r="H103" s="251"/>
      <c r="I103" s="983"/>
      <c r="J103" s="982"/>
      <c r="K103" s="655"/>
      <c r="L103" s="251"/>
      <c r="M103" s="656"/>
      <c r="N103" s="657"/>
      <c r="O103" s="656"/>
      <c r="P103" s="657"/>
      <c r="Q103" s="656"/>
      <c r="R103" s="657"/>
      <c r="S103" s="656"/>
      <c r="T103" s="657"/>
      <c r="U103" s="984"/>
      <c r="V103" s="658"/>
      <c r="W103" s="984"/>
      <c r="X103" s="658"/>
      <c r="Y103" s="984">
        <v>1</v>
      </c>
      <c r="Z103" s="658"/>
    </row>
    <row r="104" spans="2:26" ht="13.5" customHeight="1" x14ac:dyDescent="0.2">
      <c r="B104" s="488" t="s">
        <v>101</v>
      </c>
      <c r="C104" s="489">
        <v>14.065</v>
      </c>
      <c r="D104" s="985"/>
      <c r="E104" s="489">
        <v>15.67</v>
      </c>
      <c r="F104" s="432"/>
      <c r="G104" s="489">
        <v>39.085000000000001</v>
      </c>
      <c r="H104" s="432"/>
      <c r="I104" s="986">
        <v>11.727</v>
      </c>
      <c r="J104" s="985"/>
      <c r="K104" s="489">
        <v>9.2669999999999995</v>
      </c>
      <c r="L104" s="432"/>
      <c r="M104" s="659">
        <v>9.25</v>
      </c>
      <c r="N104" s="660"/>
      <c r="O104" s="659">
        <v>1.76</v>
      </c>
      <c r="P104" s="660"/>
      <c r="Q104" s="659">
        <v>2.17</v>
      </c>
      <c r="R104" s="660"/>
      <c r="S104" s="659">
        <v>1.86</v>
      </c>
      <c r="T104" s="660"/>
      <c r="U104" s="987">
        <v>1.76</v>
      </c>
      <c r="V104" s="661"/>
      <c r="W104" s="987">
        <v>1.76</v>
      </c>
      <c r="X104" s="661"/>
      <c r="Y104" s="987">
        <v>1.66</v>
      </c>
      <c r="Z104" s="661"/>
    </row>
    <row r="105" spans="2:26" x14ac:dyDescent="0.2">
      <c r="B105" s="654" t="s">
        <v>146</v>
      </c>
      <c r="C105" s="664"/>
      <c r="D105" s="982">
        <f>SUM(C106:C107)</f>
        <v>0.503</v>
      </c>
      <c r="E105" s="655"/>
      <c r="F105" s="251">
        <f>SUM(E106:E107)</f>
        <v>0.10300000000000001</v>
      </c>
      <c r="G105" s="655"/>
      <c r="H105" s="251">
        <f>SUM(G106:G107)</f>
        <v>0</v>
      </c>
      <c r="I105" s="983"/>
      <c r="J105" s="982">
        <f>SUM(I106:I107)</f>
        <v>0</v>
      </c>
      <c r="K105" s="655"/>
      <c r="L105" s="251">
        <f>SUM(K106:K107)</f>
        <v>0</v>
      </c>
      <c r="M105" s="656"/>
      <c r="N105" s="657">
        <f>SUM(M106:M107)</f>
        <v>0</v>
      </c>
      <c r="O105" s="656"/>
      <c r="P105" s="657">
        <f>SUM(O106:O107)</f>
        <v>0</v>
      </c>
      <c r="Q105" s="656"/>
      <c r="R105" s="657">
        <f>SUM(Q106:Q107)</f>
        <v>0</v>
      </c>
      <c r="S105" s="656"/>
      <c r="T105" s="657">
        <f>SUM(S106:S107)</f>
        <v>0</v>
      </c>
      <c r="U105" s="984"/>
      <c r="V105" s="658">
        <f>SUM(U106:U107)</f>
        <v>0</v>
      </c>
      <c r="W105" s="984"/>
      <c r="X105" s="658">
        <f>SUM(W106:W107)</f>
        <v>0</v>
      </c>
      <c r="Y105" s="984"/>
      <c r="Z105" s="658">
        <f>SUM(Y106:Y107)</f>
        <v>0</v>
      </c>
    </row>
    <row r="106" spans="2:26" x14ac:dyDescent="0.2">
      <c r="B106" s="488" t="s">
        <v>101</v>
      </c>
      <c r="C106" s="489">
        <v>0.30299999999999999</v>
      </c>
      <c r="D106" s="985"/>
      <c r="E106" s="489">
        <v>4.7E-2</v>
      </c>
      <c r="F106" s="432"/>
      <c r="G106" s="489">
        <v>0</v>
      </c>
      <c r="H106" s="432"/>
      <c r="I106" s="986">
        <v>0</v>
      </c>
      <c r="J106" s="985"/>
      <c r="K106" s="489">
        <v>0</v>
      </c>
      <c r="L106" s="432"/>
      <c r="M106" s="659"/>
      <c r="N106" s="660"/>
      <c r="O106" s="659"/>
      <c r="P106" s="660"/>
      <c r="Q106" s="659"/>
      <c r="R106" s="660"/>
      <c r="S106" s="659"/>
      <c r="T106" s="660"/>
      <c r="U106" s="987">
        <v>0</v>
      </c>
      <c r="V106" s="661"/>
      <c r="W106" s="987">
        <v>0</v>
      </c>
      <c r="X106" s="661"/>
      <c r="Y106" s="987"/>
      <c r="Z106" s="661"/>
    </row>
    <row r="107" spans="2:26" x14ac:dyDescent="0.2">
      <c r="B107" s="488" t="s">
        <v>147</v>
      </c>
      <c r="C107" s="489">
        <v>0.2</v>
      </c>
      <c r="D107" s="985"/>
      <c r="E107" s="489">
        <v>5.6000000000000001E-2</v>
      </c>
      <c r="F107" s="432"/>
      <c r="G107" s="489">
        <v>0</v>
      </c>
      <c r="H107" s="432"/>
      <c r="I107" s="986">
        <v>0</v>
      </c>
      <c r="J107" s="985"/>
      <c r="K107" s="489">
        <v>0</v>
      </c>
      <c r="L107" s="432"/>
      <c r="M107" s="659"/>
      <c r="N107" s="660"/>
      <c r="O107" s="659"/>
      <c r="P107" s="660"/>
      <c r="Q107" s="659"/>
      <c r="R107" s="660"/>
      <c r="S107" s="659"/>
      <c r="T107" s="660"/>
      <c r="U107" s="987">
        <v>0</v>
      </c>
      <c r="V107" s="661"/>
      <c r="W107" s="987">
        <v>0</v>
      </c>
      <c r="X107" s="661"/>
      <c r="Y107" s="987"/>
      <c r="Z107" s="661"/>
    </row>
    <row r="108" spans="2:26" x14ac:dyDescent="0.2">
      <c r="B108" s="654" t="s">
        <v>148</v>
      </c>
      <c r="C108" s="664"/>
      <c r="D108" s="982">
        <f>SUM(C109:C110)</f>
        <v>0.54900000000000004</v>
      </c>
      <c r="E108" s="655"/>
      <c r="F108" s="251">
        <f>SUM(E109:E110)</f>
        <v>0.5</v>
      </c>
      <c r="G108" s="655"/>
      <c r="H108" s="251">
        <f>SUM(G109:G110)</f>
        <v>0.55200000000000005</v>
      </c>
      <c r="I108" s="983"/>
      <c r="J108" s="982">
        <f>SUM(I109:I110)</f>
        <v>5.1999999999999998E-2</v>
      </c>
      <c r="K108" s="655"/>
      <c r="L108" s="251">
        <f>SUM(K109:K110)</f>
        <v>5.1999999999999998E-2</v>
      </c>
      <c r="M108" s="656"/>
      <c r="N108" s="657">
        <f>SUM(M109:M110)</f>
        <v>0.05</v>
      </c>
      <c r="O108" s="656"/>
      <c r="P108" s="657">
        <f>SUM(O109:O110)</f>
        <v>0.05</v>
      </c>
      <c r="Q108" s="656"/>
      <c r="R108" s="657">
        <f>SUM(Q109:Q110)</f>
        <v>0.05</v>
      </c>
      <c r="S108" s="656"/>
      <c r="T108" s="657">
        <f>SUM(S109:S110)</f>
        <v>2E-3</v>
      </c>
      <c r="U108" s="984"/>
      <c r="V108" s="658">
        <f>SUM(U109:U110)</f>
        <v>2E-3</v>
      </c>
      <c r="W108" s="984"/>
      <c r="X108" s="658">
        <f>SUM(W109:W110)</f>
        <v>2E-3</v>
      </c>
      <c r="Y108" s="984"/>
      <c r="Z108" s="658">
        <f>SUM(Y109:Y110)</f>
        <v>0</v>
      </c>
    </row>
    <row r="109" spans="2:26" x14ac:dyDescent="0.2">
      <c r="B109" s="488" t="s">
        <v>101</v>
      </c>
      <c r="C109" s="489">
        <v>4.9000000000000002E-2</v>
      </c>
      <c r="D109" s="985"/>
      <c r="E109" s="489">
        <v>0</v>
      </c>
      <c r="F109" s="432"/>
      <c r="G109" s="489">
        <v>5.1999999999999998E-2</v>
      </c>
      <c r="H109" s="432"/>
      <c r="I109" s="986">
        <v>5.1999999999999998E-2</v>
      </c>
      <c r="J109" s="985"/>
      <c r="K109" s="489">
        <v>5.1999999999999998E-2</v>
      </c>
      <c r="L109" s="432"/>
      <c r="M109" s="659">
        <v>0.05</v>
      </c>
      <c r="N109" s="660"/>
      <c r="O109" s="659">
        <v>0.05</v>
      </c>
      <c r="P109" s="660"/>
      <c r="Q109" s="659">
        <v>0.05</v>
      </c>
      <c r="R109" s="660"/>
      <c r="S109" s="659">
        <v>2E-3</v>
      </c>
      <c r="T109" s="660"/>
      <c r="U109" s="987">
        <v>2E-3</v>
      </c>
      <c r="V109" s="661"/>
      <c r="W109" s="987">
        <v>2E-3</v>
      </c>
      <c r="X109" s="661"/>
      <c r="Y109" s="987"/>
      <c r="Z109" s="661"/>
    </row>
    <row r="110" spans="2:26" x14ac:dyDescent="0.2">
      <c r="B110" s="488" t="s">
        <v>149</v>
      </c>
      <c r="C110" s="489">
        <v>0.5</v>
      </c>
      <c r="D110" s="985"/>
      <c r="E110" s="489">
        <v>0.5</v>
      </c>
      <c r="F110" s="432"/>
      <c r="G110" s="489">
        <v>0.5</v>
      </c>
      <c r="H110" s="432"/>
      <c r="I110" s="986">
        <v>0</v>
      </c>
      <c r="J110" s="985"/>
      <c r="K110" s="489">
        <v>0</v>
      </c>
      <c r="L110" s="432"/>
      <c r="M110" s="659"/>
      <c r="N110" s="660"/>
      <c r="O110" s="659"/>
      <c r="P110" s="660"/>
      <c r="Q110" s="659"/>
      <c r="R110" s="660"/>
      <c r="S110" s="659"/>
      <c r="T110" s="660"/>
      <c r="U110" s="987">
        <v>0</v>
      </c>
      <c r="V110" s="661"/>
      <c r="W110" s="987">
        <v>0</v>
      </c>
      <c r="X110" s="661"/>
      <c r="Y110" s="987"/>
      <c r="Z110" s="661"/>
    </row>
    <row r="111" spans="2:26" x14ac:dyDescent="0.2">
      <c r="B111" s="654" t="s">
        <v>150</v>
      </c>
      <c r="C111" s="664"/>
      <c r="D111" s="982">
        <f>SUM(C112)</f>
        <v>4.25</v>
      </c>
      <c r="E111" s="655"/>
      <c r="F111" s="251">
        <f>SUM(E112)</f>
        <v>3.7909999999999999</v>
      </c>
      <c r="G111" s="655"/>
      <c r="H111" s="251">
        <f>SUM(G112)</f>
        <v>3.8</v>
      </c>
      <c r="I111" s="983"/>
      <c r="J111" s="982">
        <f>SUM(I112)</f>
        <v>3.8</v>
      </c>
      <c r="K111" s="655"/>
      <c r="L111" s="251">
        <f>SUM(K112)</f>
        <v>3.8</v>
      </c>
      <c r="M111" s="656"/>
      <c r="N111" s="657">
        <f>SUM(M112)</f>
        <v>3.3</v>
      </c>
      <c r="O111" s="656"/>
      <c r="P111" s="657">
        <f>SUM(O112)</f>
        <v>3.77</v>
      </c>
      <c r="Q111" s="656"/>
      <c r="R111" s="657">
        <f>SUM(Q112)</f>
        <v>3.8</v>
      </c>
      <c r="S111" s="656"/>
      <c r="T111" s="657">
        <f>SUM(S112)</f>
        <v>2</v>
      </c>
      <c r="U111" s="984"/>
      <c r="V111" s="658">
        <f>SUM(U112)</f>
        <v>0</v>
      </c>
      <c r="W111" s="984"/>
      <c r="X111" s="658">
        <f>SUM(W112)</f>
        <v>0</v>
      </c>
      <c r="Y111" s="984"/>
      <c r="Z111" s="658">
        <f>SUM(Y112)</f>
        <v>0</v>
      </c>
    </row>
    <row r="112" spans="2:26" x14ac:dyDescent="0.2">
      <c r="B112" s="488" t="s">
        <v>89</v>
      </c>
      <c r="C112" s="489">
        <v>4.25</v>
      </c>
      <c r="D112" s="985"/>
      <c r="E112" s="489">
        <v>3.7909999999999999</v>
      </c>
      <c r="F112" s="432"/>
      <c r="G112" s="489">
        <v>3.8</v>
      </c>
      <c r="H112" s="432"/>
      <c r="I112" s="986">
        <v>3.8</v>
      </c>
      <c r="J112" s="985"/>
      <c r="K112" s="489">
        <v>3.8</v>
      </c>
      <c r="L112" s="432"/>
      <c r="M112" s="659">
        <v>3.3</v>
      </c>
      <c r="N112" s="660"/>
      <c r="O112" s="659">
        <v>3.77</v>
      </c>
      <c r="P112" s="660"/>
      <c r="Q112" s="659">
        <v>3.8</v>
      </c>
      <c r="R112" s="660"/>
      <c r="S112" s="659">
        <v>2</v>
      </c>
      <c r="T112" s="660"/>
      <c r="U112" s="987">
        <v>0</v>
      </c>
      <c r="V112" s="661"/>
      <c r="W112" s="987">
        <v>0</v>
      </c>
      <c r="X112" s="661"/>
      <c r="Y112" s="987"/>
      <c r="Z112" s="661"/>
    </row>
    <row r="113" spans="2:26" x14ac:dyDescent="0.2">
      <c r="B113" s="654" t="s">
        <v>151</v>
      </c>
      <c r="C113" s="664"/>
      <c r="D113" s="982">
        <f>SUM(C114)</f>
        <v>0.75</v>
      </c>
      <c r="E113" s="655"/>
      <c r="F113" s="251">
        <f>SUM(E114)</f>
        <v>0.66400000000000003</v>
      </c>
      <c r="G113" s="655"/>
      <c r="H113" s="251">
        <f>SUM(G114)</f>
        <v>0.7</v>
      </c>
      <c r="I113" s="983"/>
      <c r="J113" s="982">
        <f>SUM(I114)</f>
        <v>0.7</v>
      </c>
      <c r="K113" s="655"/>
      <c r="L113" s="251">
        <f>SUM(K114)</f>
        <v>0.75</v>
      </c>
      <c r="M113" s="656"/>
      <c r="N113" s="657">
        <f>SUM(M114)</f>
        <v>0.75</v>
      </c>
      <c r="O113" s="656"/>
      <c r="P113" s="657">
        <f>SUM(O114)</f>
        <v>0.74</v>
      </c>
      <c r="Q113" s="656"/>
      <c r="R113" s="657">
        <f>SUM(Q114)</f>
        <v>0.75</v>
      </c>
      <c r="S113" s="656"/>
      <c r="T113" s="657">
        <f>SUM(S114)</f>
        <v>0.75</v>
      </c>
      <c r="U113" s="984"/>
      <c r="V113" s="658">
        <f>SUM(U114)</f>
        <v>0</v>
      </c>
      <c r="W113" s="984"/>
      <c r="X113" s="658">
        <f>SUM(W114)</f>
        <v>0</v>
      </c>
      <c r="Y113" s="984"/>
      <c r="Z113" s="658">
        <f>SUM(Y114)</f>
        <v>0</v>
      </c>
    </row>
    <row r="114" spans="2:26" x14ac:dyDescent="0.2">
      <c r="B114" s="488" t="s">
        <v>89</v>
      </c>
      <c r="C114" s="489">
        <v>0.75</v>
      </c>
      <c r="D114" s="985"/>
      <c r="E114" s="489">
        <v>0.66400000000000003</v>
      </c>
      <c r="F114" s="432"/>
      <c r="G114" s="489">
        <v>0.7</v>
      </c>
      <c r="H114" s="432"/>
      <c r="I114" s="986">
        <v>0.7</v>
      </c>
      <c r="J114" s="985"/>
      <c r="K114" s="489">
        <v>0.75</v>
      </c>
      <c r="L114" s="432"/>
      <c r="M114" s="659">
        <v>0.75</v>
      </c>
      <c r="N114" s="660"/>
      <c r="O114" s="659">
        <v>0.74</v>
      </c>
      <c r="P114" s="660"/>
      <c r="Q114" s="659">
        <v>0.75</v>
      </c>
      <c r="R114" s="660"/>
      <c r="S114" s="659">
        <v>0.75</v>
      </c>
      <c r="T114" s="660"/>
      <c r="U114" s="987">
        <v>0</v>
      </c>
      <c r="V114" s="661"/>
      <c r="W114" s="987">
        <v>0</v>
      </c>
      <c r="X114" s="661"/>
      <c r="Y114" s="987"/>
      <c r="Z114" s="661"/>
    </row>
    <row r="115" spans="2:26" x14ac:dyDescent="0.2">
      <c r="B115" s="654" t="s">
        <v>152</v>
      </c>
      <c r="C115" s="489"/>
      <c r="D115" s="985"/>
      <c r="E115" s="489"/>
      <c r="F115" s="432"/>
      <c r="G115" s="489"/>
      <c r="H115" s="432"/>
      <c r="I115" s="986"/>
      <c r="J115" s="985"/>
      <c r="K115" s="489"/>
      <c r="L115" s="432"/>
      <c r="M115" s="659"/>
      <c r="N115" s="660">
        <f>M116</f>
        <v>1</v>
      </c>
      <c r="O115" s="659"/>
      <c r="P115" s="660">
        <f>O116</f>
        <v>0.99</v>
      </c>
      <c r="Q115" s="659"/>
      <c r="R115" s="660">
        <f>Q116</f>
        <v>1.5</v>
      </c>
      <c r="S115" s="659"/>
      <c r="T115" s="660">
        <f>S116</f>
        <v>1.5</v>
      </c>
      <c r="U115" s="987"/>
      <c r="V115" s="661">
        <f>U116</f>
        <v>1.5</v>
      </c>
      <c r="W115" s="987"/>
      <c r="X115" s="661">
        <f>W116</f>
        <v>1.5</v>
      </c>
      <c r="Y115" s="987"/>
      <c r="Z115" s="661">
        <f>Y116</f>
        <v>1.5</v>
      </c>
    </row>
    <row r="116" spans="2:26" x14ac:dyDescent="0.2">
      <c r="B116" s="488" t="s">
        <v>89</v>
      </c>
      <c r="C116" s="489"/>
      <c r="D116" s="985"/>
      <c r="E116" s="489"/>
      <c r="F116" s="432"/>
      <c r="G116" s="489"/>
      <c r="H116" s="432"/>
      <c r="I116" s="986"/>
      <c r="J116" s="985"/>
      <c r="K116" s="489"/>
      <c r="L116" s="432"/>
      <c r="M116" s="659">
        <v>1</v>
      </c>
      <c r="N116" s="660"/>
      <c r="O116" s="659">
        <v>0.99</v>
      </c>
      <c r="P116" s="660"/>
      <c r="Q116" s="659">
        <v>1.5</v>
      </c>
      <c r="R116" s="660"/>
      <c r="S116" s="659">
        <v>1.5</v>
      </c>
      <c r="T116" s="660"/>
      <c r="U116" s="987">
        <v>1.5</v>
      </c>
      <c r="V116" s="661"/>
      <c r="W116" s="987">
        <v>1.5</v>
      </c>
      <c r="X116" s="661"/>
      <c r="Y116" s="987">
        <v>1.5</v>
      </c>
      <c r="Z116" s="661"/>
    </row>
    <row r="117" spans="2:26" x14ac:dyDescent="0.2">
      <c r="B117" s="485" t="s">
        <v>153</v>
      </c>
      <c r="C117" s="988"/>
      <c r="D117" s="978">
        <f>SUM(D118)</f>
        <v>0</v>
      </c>
      <c r="E117" s="336"/>
      <c r="F117" s="224">
        <f>SUM(F118)</f>
        <v>0</v>
      </c>
      <c r="G117" s="336"/>
      <c r="H117" s="224">
        <f>SUM(H118)</f>
        <v>0</v>
      </c>
      <c r="I117" s="979"/>
      <c r="J117" s="978">
        <f>SUM(J118)</f>
        <v>0</v>
      </c>
      <c r="K117" s="336"/>
      <c r="L117" s="224">
        <f>SUM(L118)</f>
        <v>0</v>
      </c>
      <c r="M117" s="653"/>
      <c r="N117" s="662">
        <f>SUM(N118)</f>
        <v>0</v>
      </c>
      <c r="O117" s="653"/>
      <c r="P117" s="662">
        <f>SUM(P118)</f>
        <v>0</v>
      </c>
      <c r="Q117" s="653"/>
      <c r="R117" s="662">
        <f>SUM(R118)</f>
        <v>0</v>
      </c>
      <c r="S117" s="653"/>
      <c r="T117" s="989">
        <f>SUM(T118)</f>
        <v>0</v>
      </c>
      <c r="U117" s="980"/>
      <c r="V117" s="663">
        <f>SUM(V118)</f>
        <v>0</v>
      </c>
      <c r="W117" s="980"/>
      <c r="X117" s="661">
        <f>SUM(X118)</f>
        <v>0</v>
      </c>
      <c r="Y117" s="980"/>
      <c r="Z117" s="661">
        <f>SUM(Z118)</f>
        <v>0</v>
      </c>
    </row>
    <row r="118" spans="2:26" x14ac:dyDescent="0.2">
      <c r="B118" s="667" t="s">
        <v>154</v>
      </c>
      <c r="C118" s="664"/>
      <c r="D118" s="982">
        <v>0</v>
      </c>
      <c r="E118" s="655"/>
      <c r="F118" s="251">
        <v>0</v>
      </c>
      <c r="G118" s="655"/>
      <c r="H118" s="251">
        <v>0</v>
      </c>
      <c r="I118" s="983"/>
      <c r="J118" s="982">
        <v>0</v>
      </c>
      <c r="K118" s="655"/>
      <c r="L118" s="251">
        <v>0</v>
      </c>
      <c r="M118" s="656"/>
      <c r="N118" s="657">
        <v>0</v>
      </c>
      <c r="O118" s="656"/>
      <c r="P118" s="657">
        <v>0</v>
      </c>
      <c r="Q118" s="656"/>
      <c r="R118" s="657"/>
      <c r="S118" s="656"/>
      <c r="T118" s="657"/>
      <c r="U118" s="984"/>
      <c r="V118" s="658"/>
      <c r="W118" s="984"/>
      <c r="X118" s="658"/>
      <c r="Y118" s="984"/>
      <c r="Z118" s="658"/>
    </row>
    <row r="119" spans="2:26" x14ac:dyDescent="0.2">
      <c r="B119" s="668" t="s">
        <v>101</v>
      </c>
      <c r="C119" s="669">
        <v>0</v>
      </c>
      <c r="D119" s="985"/>
      <c r="E119" s="669">
        <v>0</v>
      </c>
      <c r="F119" s="670"/>
      <c r="G119" s="669">
        <v>0</v>
      </c>
      <c r="H119" s="670"/>
      <c r="I119" s="671">
        <v>0</v>
      </c>
      <c r="J119" s="431"/>
      <c r="K119" s="669">
        <v>0</v>
      </c>
      <c r="L119" s="670"/>
      <c r="M119" s="659"/>
      <c r="N119" s="660"/>
      <c r="O119" s="659"/>
      <c r="P119" s="660"/>
      <c r="Q119" s="659"/>
      <c r="R119" s="660"/>
      <c r="S119" s="659"/>
      <c r="T119" s="660"/>
      <c r="U119" s="987"/>
      <c r="V119" s="661"/>
      <c r="W119" s="987"/>
      <c r="X119" s="661"/>
      <c r="Y119" s="987"/>
      <c r="Z119" s="661"/>
    </row>
    <row r="120" spans="2:26" ht="15" x14ac:dyDescent="0.2">
      <c r="B120" s="491" t="s">
        <v>155</v>
      </c>
      <c r="C120" s="492"/>
      <c r="D120" s="493">
        <f>SUM(D5,D8,D35,D117)</f>
        <v>204.88499999999999</v>
      </c>
      <c r="E120" s="494"/>
      <c r="F120" s="494">
        <f>SUM(F5,F8,F35,F117)</f>
        <v>158.60799999999998</v>
      </c>
      <c r="G120" s="495"/>
      <c r="H120" s="493">
        <f>SUM(H5,H8,H35,H117)</f>
        <v>189.98099999999999</v>
      </c>
      <c r="I120" s="494"/>
      <c r="J120" s="493">
        <f>SUM(J5,J8,J35,J117)</f>
        <v>173.84399999999999</v>
      </c>
      <c r="K120" s="494"/>
      <c r="L120" s="493">
        <f>SUM(L5,L8,L35,L117)</f>
        <v>167.203</v>
      </c>
      <c r="M120" s="496"/>
      <c r="N120" s="497">
        <f>SUM(N5,N8,N35,N117)</f>
        <v>164.71</v>
      </c>
      <c r="O120" s="496"/>
      <c r="P120" s="497">
        <f>SUM(P5,P8,P35,P117)</f>
        <v>160.34000000000003</v>
      </c>
      <c r="Q120" s="496"/>
      <c r="R120" s="497">
        <f>SUM(R5,R8,R35,R117)</f>
        <v>180</v>
      </c>
      <c r="S120" s="496"/>
      <c r="T120" s="497">
        <f>SUM(T5,T8,T35,T117)</f>
        <v>361.20700000000016</v>
      </c>
      <c r="U120" s="498"/>
      <c r="V120" s="499">
        <f>SUM(V5,V8,V35,V117)</f>
        <v>409.39799999999991</v>
      </c>
      <c r="W120" s="498"/>
      <c r="X120" s="499">
        <f>SUM(X5,X8,X35,X117)</f>
        <v>409.4</v>
      </c>
      <c r="Y120" s="498"/>
      <c r="Z120" s="499">
        <f>SUM(Z5,Z8,Z35,Z117)</f>
        <v>163.17000000000002</v>
      </c>
    </row>
    <row r="121" spans="2:26" ht="15.75" thickBot="1" x14ac:dyDescent="0.25">
      <c r="B121" s="990" t="s">
        <v>156</v>
      </c>
      <c r="C121" s="991"/>
      <c r="D121" s="991"/>
      <c r="E121" s="991"/>
      <c r="F121" s="991"/>
      <c r="G121" s="991"/>
      <c r="H121" s="991"/>
      <c r="I121" s="991"/>
      <c r="J121" s="991"/>
      <c r="K121" s="991"/>
      <c r="L121" s="991"/>
      <c r="M121" s="991"/>
      <c r="N121" s="991"/>
      <c r="O121" s="991"/>
      <c r="P121" s="991"/>
      <c r="Q121" s="991"/>
      <c r="R121" s="991"/>
      <c r="S121" s="991"/>
      <c r="T121" s="991"/>
      <c r="U121" s="991"/>
      <c r="V121" s="991"/>
      <c r="W121" s="991"/>
      <c r="X121" s="991"/>
      <c r="Y121" s="364"/>
      <c r="Z121" s="739"/>
    </row>
  </sheetData>
  <sheetProtection insertRows="0"/>
  <mergeCells count="15">
    <mergeCell ref="Y3:Z3"/>
    <mergeCell ref="B121:X121"/>
    <mergeCell ref="U3:V3"/>
    <mergeCell ref="S3:T3"/>
    <mergeCell ref="O3:P3"/>
    <mergeCell ref="M3:N3"/>
    <mergeCell ref="I3:J3"/>
    <mergeCell ref="G3:H3"/>
    <mergeCell ref="B3:B4"/>
    <mergeCell ref="C3:D3"/>
    <mergeCell ref="E3:F3"/>
    <mergeCell ref="K3:L3"/>
    <mergeCell ref="Q3:R3"/>
    <mergeCell ref="W3:X3"/>
    <mergeCell ref="B2:Z2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0000"/>
    <pageSetUpPr fitToPage="1"/>
  </sheetPr>
  <dimension ref="B1:Z38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418" customWidth="1"/>
    <col min="7" max="7" width="8.7109375" style="216" customWidth="1"/>
    <col min="8" max="8" width="9.28515625" style="418" customWidth="1"/>
    <col min="9" max="11" width="9.140625" style="216"/>
    <col min="12" max="12" width="9.5703125" style="216" bestFit="1" customWidth="1"/>
    <col min="13" max="13" width="9.140625" style="216"/>
    <col min="14" max="14" width="9.5703125" style="216" bestFit="1" customWidth="1"/>
    <col min="15" max="15" width="9.140625" style="216"/>
    <col min="16" max="16" width="9.5703125" style="216" bestFit="1" customWidth="1"/>
    <col min="17" max="17" width="9.140625" style="216"/>
    <col min="18" max="18" width="9.85546875" style="216" bestFit="1" customWidth="1"/>
    <col min="19" max="19" width="9.140625" style="216"/>
    <col min="20" max="20" width="9.85546875" style="216" bestFit="1" customWidth="1"/>
    <col min="21" max="24" width="9.85546875" style="216" customWidth="1"/>
    <col min="25" max="25" width="9.140625" style="216"/>
    <col min="26" max="26" width="9.85546875" style="216" bestFit="1" customWidth="1"/>
    <col min="27" max="16384" width="9.140625" style="216"/>
  </cols>
  <sheetData>
    <row r="1" spans="2:26" ht="13.5" thickBot="1" x14ac:dyDescent="0.2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S1" s="364"/>
      <c r="T1" s="364"/>
      <c r="U1" s="364"/>
      <c r="V1" s="364"/>
      <c r="W1" s="364"/>
      <c r="X1" s="364"/>
      <c r="Y1" s="364"/>
      <c r="Z1" s="364"/>
    </row>
    <row r="2" spans="2:26" ht="51.75" customHeight="1" thickBot="1" x14ac:dyDescent="0.25">
      <c r="B2" s="800" t="s">
        <v>157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2"/>
    </row>
    <row r="3" spans="2:26" ht="12.95" customHeight="1" x14ac:dyDescent="0.2">
      <c r="B3" s="798" t="s">
        <v>83</v>
      </c>
      <c r="C3" s="806" t="s">
        <v>158</v>
      </c>
      <c r="D3" s="807"/>
      <c r="E3" s="803" t="s">
        <v>47</v>
      </c>
      <c r="F3" s="804"/>
      <c r="G3" s="803" t="s">
        <v>48</v>
      </c>
      <c r="H3" s="804"/>
      <c r="I3" s="805" t="s">
        <v>49</v>
      </c>
      <c r="J3" s="804"/>
      <c r="K3" s="805" t="s">
        <v>50</v>
      </c>
      <c r="L3" s="804"/>
      <c r="M3" s="805" t="s">
        <v>51</v>
      </c>
      <c r="N3" s="804"/>
      <c r="O3" s="803" t="s">
        <v>52</v>
      </c>
      <c r="P3" s="804"/>
      <c r="Q3" s="805" t="s">
        <v>53</v>
      </c>
      <c r="R3" s="804"/>
      <c r="S3" s="803" t="s">
        <v>54</v>
      </c>
      <c r="T3" s="804"/>
      <c r="U3" s="805" t="s">
        <v>55</v>
      </c>
      <c r="V3" s="808"/>
      <c r="W3" s="805" t="s">
        <v>56</v>
      </c>
      <c r="X3" s="808"/>
      <c r="Y3" s="805" t="s">
        <v>57</v>
      </c>
      <c r="Z3" s="808"/>
    </row>
    <row r="4" spans="2:26" ht="12.6" customHeight="1" x14ac:dyDescent="0.2">
      <c r="B4" s="799"/>
      <c r="C4" s="500" t="s">
        <v>85</v>
      </c>
      <c r="D4" s="501" t="s">
        <v>86</v>
      </c>
      <c r="E4" s="430" t="s">
        <v>85</v>
      </c>
      <c r="F4" s="424" t="s">
        <v>86</v>
      </c>
      <c r="G4" s="430" t="s">
        <v>85</v>
      </c>
      <c r="H4" s="424" t="s">
        <v>86</v>
      </c>
      <c r="I4" s="425" t="s">
        <v>85</v>
      </c>
      <c r="J4" s="424" t="s">
        <v>86</v>
      </c>
      <c r="K4" s="425" t="s">
        <v>85</v>
      </c>
      <c r="L4" s="424" t="s">
        <v>86</v>
      </c>
      <c r="M4" s="425" t="s">
        <v>85</v>
      </c>
      <c r="N4" s="424" t="s">
        <v>86</v>
      </c>
      <c r="O4" s="430" t="s">
        <v>85</v>
      </c>
      <c r="P4" s="424" t="s">
        <v>86</v>
      </c>
      <c r="Q4" s="425" t="s">
        <v>85</v>
      </c>
      <c r="R4" s="424" t="s">
        <v>86</v>
      </c>
      <c r="S4" s="430" t="s">
        <v>85</v>
      </c>
      <c r="T4" s="424" t="s">
        <v>86</v>
      </c>
      <c r="U4" s="425" t="s">
        <v>85</v>
      </c>
      <c r="V4" s="442" t="s">
        <v>86</v>
      </c>
      <c r="W4" s="425" t="s">
        <v>85</v>
      </c>
      <c r="X4" s="442" t="s">
        <v>86</v>
      </c>
      <c r="Y4" s="425" t="s">
        <v>85</v>
      </c>
      <c r="Z4" s="442" t="s">
        <v>86</v>
      </c>
    </row>
    <row r="5" spans="2:26" x14ac:dyDescent="0.2">
      <c r="B5" s="502" t="s">
        <v>87</v>
      </c>
      <c r="C5" s="486"/>
      <c r="D5" s="503">
        <f>SUM(C6:C6)</f>
        <v>0.20699999999999999</v>
      </c>
      <c r="E5" s="336"/>
      <c r="F5" s="503">
        <f>SUM(E6:E6)</f>
        <v>0.12</v>
      </c>
      <c r="G5" s="336"/>
      <c r="H5" s="504">
        <f>SUM(G6:G6)</f>
        <v>0.115</v>
      </c>
      <c r="I5" s="423"/>
      <c r="J5" s="504">
        <f>SUM(I6:I6)</f>
        <v>0.09</v>
      </c>
      <c r="K5" s="423"/>
      <c r="L5" s="426">
        <f>SUM(K6:K6)</f>
        <v>9.6000000000000002E-2</v>
      </c>
      <c r="M5" s="423"/>
      <c r="N5" s="426">
        <f>SUM(M6:M6)</f>
        <v>4.5999999999999999E-2</v>
      </c>
      <c r="O5" s="448"/>
      <c r="P5" s="426">
        <f>SUM(O6:O6)</f>
        <v>1.9E-2</v>
      </c>
      <c r="Q5" s="423"/>
      <c r="R5" s="426">
        <f>SUM(Q6:Q6)</f>
        <v>3.0000000000000001E-3</v>
      </c>
      <c r="S5" s="448"/>
      <c r="T5" s="426">
        <f>SUM(S6:S6)</f>
        <v>4.048479E-2</v>
      </c>
      <c r="U5" s="423"/>
      <c r="V5" s="645">
        <f>SUM(U6:U6)</f>
        <v>1.368773E-2</v>
      </c>
      <c r="W5" s="423"/>
      <c r="X5" s="645">
        <f>SUM(W6:W6)</f>
        <v>1.368773E-2</v>
      </c>
      <c r="Y5" s="423"/>
      <c r="Z5" s="645">
        <f>SUM(Y6:Y6)</f>
        <v>2.7E-2</v>
      </c>
    </row>
    <row r="6" spans="2:26" x14ac:dyDescent="0.2">
      <c r="B6" s="505" t="s">
        <v>159</v>
      </c>
      <c r="C6" s="506">
        <v>0.20699999999999999</v>
      </c>
      <c r="D6" s="238"/>
      <c r="E6" s="506">
        <v>0.12</v>
      </c>
      <c r="F6" s="459"/>
      <c r="G6" s="506">
        <v>0.115</v>
      </c>
      <c r="H6" s="459"/>
      <c r="I6" s="507">
        <v>0.09</v>
      </c>
      <c r="J6" s="428"/>
      <c r="K6" s="423">
        <v>9.6000000000000002E-2</v>
      </c>
      <c r="L6" s="427"/>
      <c r="M6" s="423">
        <v>4.5999999999999999E-2</v>
      </c>
      <c r="N6" s="427"/>
      <c r="O6" s="336">
        <v>1.9E-2</v>
      </c>
      <c r="P6" s="459"/>
      <c r="Q6" s="238">
        <v>3.0000000000000001E-3</v>
      </c>
      <c r="R6" s="459"/>
      <c r="S6" s="336">
        <v>4.048479E-2</v>
      </c>
      <c r="T6" s="459"/>
      <c r="U6" s="238">
        <v>1.368773E-2</v>
      </c>
      <c r="V6" s="281"/>
      <c r="W6" s="238">
        <v>1.368773E-2</v>
      </c>
      <c r="X6" s="281"/>
      <c r="Y6" s="238">
        <v>2.7E-2</v>
      </c>
      <c r="Z6" s="281"/>
    </row>
    <row r="7" spans="2:26" x14ac:dyDescent="0.2">
      <c r="B7" s="502" t="s">
        <v>90</v>
      </c>
      <c r="C7" s="512"/>
      <c r="D7" s="503">
        <f>SUM(C8)</f>
        <v>0</v>
      </c>
      <c r="E7" s="510"/>
      <c r="F7" s="503">
        <f>SUM(E8)</f>
        <v>1.6871500000000001E-2</v>
      </c>
      <c r="G7" s="510"/>
      <c r="H7" s="503">
        <f>SUM(G8)</f>
        <v>0.24900058</v>
      </c>
      <c r="I7" s="511"/>
      <c r="J7" s="503">
        <f>SUM(I8)</f>
        <v>1.1582999999999999E-3</v>
      </c>
      <c r="K7" s="423"/>
      <c r="L7" s="503">
        <f>SUM(K8)</f>
        <v>0</v>
      </c>
      <c r="M7" s="423"/>
      <c r="N7" s="503">
        <f>SUM(M8)</f>
        <v>0</v>
      </c>
      <c r="O7" s="336"/>
      <c r="P7" s="503">
        <f>SUM(O8)</f>
        <v>5.6500600000000002E-3</v>
      </c>
      <c r="Q7" s="238"/>
      <c r="R7" s="503">
        <f>SUM(Q8)</f>
        <v>0.17253964999999999</v>
      </c>
      <c r="S7" s="336"/>
      <c r="T7" s="503">
        <f>SUM(S8)</f>
        <v>0</v>
      </c>
      <c r="U7" s="238"/>
      <c r="V7" s="503">
        <f>SUM(U8)</f>
        <v>2.1378930000000001E-2</v>
      </c>
      <c r="W7" s="238"/>
      <c r="X7" s="503">
        <f>SUM(W8)</f>
        <v>2.1378930000000001E-2</v>
      </c>
      <c r="Y7" s="238"/>
      <c r="Z7" s="503">
        <f>SUM(Y8)</f>
        <v>0</v>
      </c>
    </row>
    <row r="8" spans="2:26" x14ac:dyDescent="0.2">
      <c r="B8" s="505" t="s">
        <v>160</v>
      </c>
      <c r="C8" s="761">
        <v>0</v>
      </c>
      <c r="D8" s="503"/>
      <c r="E8" s="510">
        <v>1.6871500000000001E-2</v>
      </c>
      <c r="F8" s="428"/>
      <c r="G8" s="510">
        <v>0.24900058</v>
      </c>
      <c r="H8" s="428"/>
      <c r="I8" s="511">
        <v>1.1582999999999999E-3</v>
      </c>
      <c r="J8" s="428"/>
      <c r="K8" s="423">
        <v>0</v>
      </c>
      <c r="L8" s="427"/>
      <c r="M8" s="423">
        <v>0</v>
      </c>
      <c r="N8" s="427"/>
      <c r="O8" s="336">
        <v>5.6500600000000002E-3</v>
      </c>
      <c r="P8" s="459"/>
      <c r="Q8" s="238">
        <v>0.17253964999999999</v>
      </c>
      <c r="R8" s="459"/>
      <c r="S8" s="336">
        <v>0</v>
      </c>
      <c r="T8" s="459"/>
      <c r="U8" s="238">
        <v>2.1378930000000001E-2</v>
      </c>
      <c r="V8" s="281"/>
      <c r="W8" s="238">
        <v>2.1378930000000001E-2</v>
      </c>
      <c r="X8" s="281"/>
      <c r="Y8" s="238">
        <v>0</v>
      </c>
      <c r="Z8" s="281"/>
    </row>
    <row r="9" spans="2:26" x14ac:dyDescent="0.2">
      <c r="B9" s="502" t="s">
        <v>61</v>
      </c>
      <c r="C9" s="512"/>
      <c r="D9" s="503">
        <f>SUM(C10:C13)</f>
        <v>0.68799999999999994</v>
      </c>
      <c r="E9" s="510"/>
      <c r="F9" s="428">
        <f>SUM(E10:E13)</f>
        <v>0.38900000000000001</v>
      </c>
      <c r="G9" s="510"/>
      <c r="H9" s="428">
        <f>SUM(G10:G13)</f>
        <v>1.2749999999999999</v>
      </c>
      <c r="I9" s="511"/>
      <c r="J9" s="513">
        <f>SUM(I10:I13)</f>
        <v>10.091999999999999</v>
      </c>
      <c r="K9" s="423"/>
      <c r="L9" s="427">
        <f>SUM(K10:K13)</f>
        <v>8.8529999999999998</v>
      </c>
      <c r="M9" s="423"/>
      <c r="N9" s="427">
        <f>SUM(M10:M13)</f>
        <v>12.982999999999999</v>
      </c>
      <c r="O9" s="336"/>
      <c r="P9" s="459">
        <f>SUM(O10:O13)</f>
        <v>8.86</v>
      </c>
      <c r="Q9" s="238"/>
      <c r="R9" s="459">
        <f>SUM(Q10:Q13)</f>
        <v>13.341999999999999</v>
      </c>
      <c r="S9" s="336"/>
      <c r="T9" s="459">
        <f>SUM(S10:S13)</f>
        <v>10.330669819999997</v>
      </c>
      <c r="U9" s="238"/>
      <c r="V9" s="281">
        <f>SUM(U10:U13)</f>
        <v>12.947766720000001</v>
      </c>
      <c r="W9" s="238"/>
      <c r="X9" s="281">
        <f>SUM(W10:W13)</f>
        <v>12.947766720000001</v>
      </c>
      <c r="Y9" s="238"/>
      <c r="Z9" s="281">
        <f>SUM(Y10:Y13)</f>
        <v>2.35</v>
      </c>
    </row>
    <row r="10" spans="2:26" x14ac:dyDescent="0.2">
      <c r="B10" s="505" t="s">
        <v>161</v>
      </c>
      <c r="C10" s="508">
        <v>5.5E-2</v>
      </c>
      <c r="D10" s="238"/>
      <c r="E10" s="508">
        <v>0.04</v>
      </c>
      <c r="F10" s="459"/>
      <c r="G10" s="508">
        <v>0.16700000000000001</v>
      </c>
      <c r="H10" s="428"/>
      <c r="I10" s="509">
        <v>8.2629999999999999</v>
      </c>
      <c r="J10" s="427"/>
      <c r="K10" s="423">
        <v>7.0839999999999996</v>
      </c>
      <c r="L10" s="427"/>
      <c r="M10" s="423">
        <v>10.500999999999999</v>
      </c>
      <c r="N10" s="427"/>
      <c r="O10" s="238">
        <v>6.9269999999999996</v>
      </c>
      <c r="P10" s="459"/>
      <c r="Q10" s="238">
        <v>11.263999999999999</v>
      </c>
      <c r="R10" s="459"/>
      <c r="S10" s="336">
        <v>9.4372201999999987</v>
      </c>
      <c r="T10" s="459"/>
      <c r="U10" s="238">
        <v>11.355997910000001</v>
      </c>
      <c r="V10" s="281"/>
      <c r="W10" s="238">
        <v>11.355997910000001</v>
      </c>
      <c r="X10" s="281"/>
      <c r="Y10" s="238">
        <v>0</v>
      </c>
      <c r="Z10" s="281"/>
    </row>
    <row r="11" spans="2:26" x14ac:dyDescent="0.2">
      <c r="B11" s="505" t="s">
        <v>162</v>
      </c>
      <c r="C11" s="508">
        <v>0.42199999999999999</v>
      </c>
      <c r="D11" s="238"/>
      <c r="E11" s="508">
        <v>0.218</v>
      </c>
      <c r="F11" s="459"/>
      <c r="G11" s="508">
        <v>0</v>
      </c>
      <c r="H11" s="428"/>
      <c r="I11" s="509">
        <v>3.0000000000000001E-3</v>
      </c>
      <c r="J11" s="427"/>
      <c r="K11" s="423">
        <v>-0.14099999999999999</v>
      </c>
      <c r="L11" s="427"/>
      <c r="M11" s="423">
        <v>0</v>
      </c>
      <c r="N11" s="427"/>
      <c r="O11" s="238">
        <v>0</v>
      </c>
      <c r="P11" s="459"/>
      <c r="Q11" s="238">
        <v>0</v>
      </c>
      <c r="R11" s="459"/>
      <c r="S11" s="336">
        <v>0</v>
      </c>
      <c r="T11" s="459"/>
      <c r="U11" s="238">
        <v>0</v>
      </c>
      <c r="V11" s="281"/>
      <c r="W11" s="238">
        <v>0</v>
      </c>
      <c r="X11" s="281"/>
      <c r="Y11" s="238">
        <v>0</v>
      </c>
      <c r="Z11" s="281"/>
    </row>
    <row r="12" spans="2:26" x14ac:dyDescent="0.2">
      <c r="B12" s="505" t="s">
        <v>163</v>
      </c>
      <c r="C12" s="506">
        <v>0</v>
      </c>
      <c r="D12" s="238"/>
      <c r="E12" s="510">
        <v>0</v>
      </c>
      <c r="F12" s="459"/>
      <c r="G12" s="510">
        <v>8.4000000000000005E-2</v>
      </c>
      <c r="H12" s="459"/>
      <c r="I12" s="511">
        <v>0.27</v>
      </c>
      <c r="J12" s="427"/>
      <c r="K12" s="423">
        <v>0.48</v>
      </c>
      <c r="L12" s="427"/>
      <c r="M12" s="423">
        <v>0.95499999999999996</v>
      </c>
      <c r="N12" s="427"/>
      <c r="O12" s="238">
        <v>0.48399999999999999</v>
      </c>
      <c r="P12" s="459"/>
      <c r="Q12" s="238">
        <v>0.29799999999999999</v>
      </c>
      <c r="R12" s="459"/>
      <c r="S12" s="336">
        <v>5.031182E-2</v>
      </c>
      <c r="T12" s="459"/>
      <c r="U12" s="238">
        <v>-3.2587820000000003E-2</v>
      </c>
      <c r="V12" s="281"/>
      <c r="W12" s="238">
        <v>-3.2587820000000003E-2</v>
      </c>
      <c r="X12" s="281"/>
      <c r="Y12" s="238">
        <v>0</v>
      </c>
      <c r="Z12" s="281"/>
    </row>
    <row r="13" spans="2:26" x14ac:dyDescent="0.2">
      <c r="B13" s="505" t="s">
        <v>164</v>
      </c>
      <c r="C13" s="506">
        <v>0.21099999999999999</v>
      </c>
      <c r="D13" s="238"/>
      <c r="E13" s="510">
        <v>0.13100000000000001</v>
      </c>
      <c r="F13" s="459"/>
      <c r="G13" s="510">
        <v>1.024</v>
      </c>
      <c r="H13" s="459"/>
      <c r="I13" s="511">
        <v>1.556</v>
      </c>
      <c r="J13" s="427"/>
      <c r="K13" s="423">
        <v>1.43</v>
      </c>
      <c r="L13" s="427"/>
      <c r="M13" s="423">
        <v>1.5269999999999999</v>
      </c>
      <c r="N13" s="427"/>
      <c r="O13" s="238">
        <v>1.4490000000000001</v>
      </c>
      <c r="P13" s="459"/>
      <c r="Q13" s="238">
        <v>1.78</v>
      </c>
      <c r="R13" s="644"/>
      <c r="S13" s="336">
        <v>0.84313780000000005</v>
      </c>
      <c r="T13" s="459"/>
      <c r="U13" s="238">
        <v>1.6243566299999999</v>
      </c>
      <c r="V13" s="281"/>
      <c r="W13" s="238">
        <v>1.6243566299999999</v>
      </c>
      <c r="X13" s="281"/>
      <c r="Y13" s="238">
        <v>2.35</v>
      </c>
      <c r="Z13" s="281"/>
    </row>
    <row r="14" spans="2:26" x14ac:dyDescent="0.2">
      <c r="B14" s="502" t="s">
        <v>153</v>
      </c>
      <c r="C14" s="512"/>
      <c r="D14" s="503">
        <f>SUM(C15:C34)</f>
        <v>35.046126740000005</v>
      </c>
      <c r="E14" s="510"/>
      <c r="F14" s="428">
        <f>SUM(E15:E34)</f>
        <v>31.689935130000006</v>
      </c>
      <c r="G14" s="510"/>
      <c r="H14" s="428">
        <f>SUM(G15:G34)</f>
        <v>35.983313269999996</v>
      </c>
      <c r="I14" s="514"/>
      <c r="J14" s="428">
        <f>SUM(I15:I34)</f>
        <v>30.346701740000004</v>
      </c>
      <c r="K14" s="423"/>
      <c r="L14" s="427">
        <f>SUM(K15:K34)</f>
        <v>39.839282140000002</v>
      </c>
      <c r="M14" s="423"/>
      <c r="N14" s="427">
        <f>SUM(M15:M34)</f>
        <v>71.977274900000012</v>
      </c>
      <c r="O14" s="336"/>
      <c r="P14" s="459">
        <f>SUM(O15:O34)</f>
        <v>77.287676000000005</v>
      </c>
      <c r="Q14" s="238"/>
      <c r="R14" s="459">
        <f>SUM(Q15:Q34)</f>
        <v>115.73117160999996</v>
      </c>
      <c r="S14" s="336"/>
      <c r="T14" s="459">
        <f>SUM(S15:S34)</f>
        <v>137.96081691999998</v>
      </c>
      <c r="U14" s="238"/>
      <c r="V14" s="281">
        <f>SUM(U15:U34)</f>
        <v>109.92509984000002</v>
      </c>
      <c r="W14" s="238"/>
      <c r="X14" s="281">
        <f>SUM(W15:W34)</f>
        <v>109.92509984000002</v>
      </c>
      <c r="Y14" s="238"/>
      <c r="Z14" s="281">
        <f>SUM(Y15:Y34)</f>
        <v>385.69899999999996</v>
      </c>
    </row>
    <row r="15" spans="2:26" x14ac:dyDescent="0.2">
      <c r="B15" s="505" t="s">
        <v>165</v>
      </c>
      <c r="C15" s="506">
        <v>0</v>
      </c>
      <c r="D15" s="238"/>
      <c r="E15" s="510">
        <v>0</v>
      </c>
      <c r="F15" s="459"/>
      <c r="G15" s="510">
        <v>0.999</v>
      </c>
      <c r="H15" s="459"/>
      <c r="I15" s="511">
        <v>1.492</v>
      </c>
      <c r="J15" s="427"/>
      <c r="K15" s="423">
        <v>3.0710000000000002</v>
      </c>
      <c r="L15" s="427"/>
      <c r="M15" s="423">
        <v>26.585000000000001</v>
      </c>
      <c r="N15" s="427"/>
      <c r="O15" s="238">
        <v>33.392000000000003</v>
      </c>
      <c r="P15" s="459"/>
      <c r="Q15" s="238">
        <v>57.737000000000002</v>
      </c>
      <c r="R15" s="644"/>
      <c r="S15" s="336">
        <v>72.235494880000005</v>
      </c>
      <c r="T15" s="459"/>
      <c r="U15" s="238">
        <v>51.501396039999996</v>
      </c>
      <c r="V15" s="281"/>
      <c r="W15" s="238">
        <v>51.501396039999996</v>
      </c>
      <c r="X15" s="281"/>
      <c r="Y15" s="238">
        <v>172.7</v>
      </c>
      <c r="Z15" s="281"/>
    </row>
    <row r="16" spans="2:26" x14ac:dyDescent="0.2">
      <c r="B16" s="505" t="s">
        <v>166</v>
      </c>
      <c r="C16" s="506">
        <v>2.6379999999999999</v>
      </c>
      <c r="D16" s="238"/>
      <c r="E16" s="510">
        <v>2.1560000000000001</v>
      </c>
      <c r="F16" s="459"/>
      <c r="G16" s="510">
        <v>2.95</v>
      </c>
      <c r="H16" s="459"/>
      <c r="I16" s="511">
        <v>2.657</v>
      </c>
      <c r="J16" s="427"/>
      <c r="K16" s="423">
        <v>2.387</v>
      </c>
      <c r="L16" s="427"/>
      <c r="M16" s="423">
        <v>2.6040000000000001</v>
      </c>
      <c r="N16" s="427"/>
      <c r="O16" s="238">
        <v>2.871</v>
      </c>
      <c r="P16" s="459"/>
      <c r="Q16" s="238">
        <v>2.7679999999999998</v>
      </c>
      <c r="R16" s="459"/>
      <c r="S16" s="336">
        <v>3.0229451999999997</v>
      </c>
      <c r="T16" s="459"/>
      <c r="U16" s="238">
        <v>4.1770479699999994</v>
      </c>
      <c r="V16" s="281"/>
      <c r="W16" s="238">
        <v>4.1770479699999994</v>
      </c>
      <c r="X16" s="281"/>
      <c r="Y16" s="238">
        <v>5.73</v>
      </c>
      <c r="Z16" s="281"/>
    </row>
    <row r="17" spans="2:26" x14ac:dyDescent="0.2">
      <c r="B17" s="505" t="s">
        <v>167</v>
      </c>
      <c r="C17" s="506">
        <v>1.746</v>
      </c>
      <c r="D17" s="238"/>
      <c r="E17" s="510">
        <v>1.84</v>
      </c>
      <c r="F17" s="459"/>
      <c r="G17" s="510">
        <v>1.909</v>
      </c>
      <c r="H17" s="459"/>
      <c r="I17" s="511">
        <v>2.1440000000000001</v>
      </c>
      <c r="J17" s="427"/>
      <c r="K17" s="423">
        <v>1.984</v>
      </c>
      <c r="L17" s="427"/>
      <c r="M17" s="423">
        <v>2.0059999999999998</v>
      </c>
      <c r="N17" s="427"/>
      <c r="O17" s="238">
        <v>2.5230000000000001</v>
      </c>
      <c r="P17" s="459"/>
      <c r="Q17" s="238">
        <v>2.0529999999999999</v>
      </c>
      <c r="R17" s="459"/>
      <c r="S17" s="336">
        <v>2.9257611299999997</v>
      </c>
      <c r="T17" s="459"/>
      <c r="U17" s="238">
        <v>3.5058731400000007</v>
      </c>
      <c r="V17" s="281"/>
      <c r="W17" s="238">
        <v>3.5058731400000007</v>
      </c>
      <c r="X17" s="281"/>
      <c r="Y17" s="238">
        <v>3.008</v>
      </c>
      <c r="Z17" s="281"/>
    </row>
    <row r="18" spans="2:26" x14ac:dyDescent="0.2">
      <c r="B18" s="505" t="s">
        <v>168</v>
      </c>
      <c r="C18" s="506">
        <v>0.40799999999999997</v>
      </c>
      <c r="D18" s="238"/>
      <c r="E18" s="510">
        <v>0.26700000000000002</v>
      </c>
      <c r="F18" s="459"/>
      <c r="G18" s="510">
        <v>0.33700000000000002</v>
      </c>
      <c r="H18" s="459"/>
      <c r="I18" s="511">
        <v>0.69399999999999995</v>
      </c>
      <c r="J18" s="427"/>
      <c r="K18" s="423">
        <v>0.42899999999999999</v>
      </c>
      <c r="L18" s="427"/>
      <c r="M18" s="423">
        <v>0.44600000000000001</v>
      </c>
      <c r="N18" s="427"/>
      <c r="O18" s="238">
        <v>0.55400000000000005</v>
      </c>
      <c r="P18" s="459"/>
      <c r="Q18" s="238">
        <v>0.41099999999999998</v>
      </c>
      <c r="R18" s="459"/>
      <c r="S18" s="336">
        <v>0.47665509</v>
      </c>
      <c r="T18" s="459"/>
      <c r="U18" s="238">
        <v>0.43986983000000002</v>
      </c>
      <c r="V18" s="281"/>
      <c r="W18" s="238">
        <v>0.43986983000000002</v>
      </c>
      <c r="X18" s="281"/>
      <c r="Y18" s="238">
        <v>0.72499999999999998</v>
      </c>
      <c r="Z18" s="281"/>
    </row>
    <row r="19" spans="2:26" x14ac:dyDescent="0.2">
      <c r="B19" s="505" t="s">
        <v>169</v>
      </c>
      <c r="C19" s="506">
        <v>2.1379999999999999</v>
      </c>
      <c r="D19" s="238"/>
      <c r="E19" s="510">
        <v>1.8959999999999999</v>
      </c>
      <c r="F19" s="459"/>
      <c r="G19" s="510">
        <v>2.141</v>
      </c>
      <c r="H19" s="459"/>
      <c r="I19" s="511">
        <v>2.0659999999999998</v>
      </c>
      <c r="J19" s="427"/>
      <c r="K19" s="423">
        <v>2.12</v>
      </c>
      <c r="L19" s="427"/>
      <c r="M19" s="423">
        <v>2.2810000000000001</v>
      </c>
      <c r="N19" s="427"/>
      <c r="O19" s="238">
        <v>2.2589999999999999</v>
      </c>
      <c r="P19" s="459"/>
      <c r="Q19" s="238">
        <v>2.5390000000000001</v>
      </c>
      <c r="R19" s="459"/>
      <c r="S19" s="336">
        <v>2.7409548500000001</v>
      </c>
      <c r="T19" s="459"/>
      <c r="U19" s="238">
        <v>2.6056319800000001</v>
      </c>
      <c r="V19" s="281"/>
      <c r="W19" s="238">
        <v>2.6056319800000001</v>
      </c>
      <c r="X19" s="281"/>
      <c r="Y19" s="238">
        <v>2.8319999999999999</v>
      </c>
      <c r="Z19" s="281"/>
    </row>
    <row r="20" spans="2:26" x14ac:dyDescent="0.2">
      <c r="B20" s="505" t="s">
        <v>170</v>
      </c>
      <c r="C20" s="506">
        <v>1.861</v>
      </c>
      <c r="D20" s="238"/>
      <c r="E20" s="510">
        <v>1.528</v>
      </c>
      <c r="F20" s="459"/>
      <c r="G20" s="510">
        <v>1.8460000000000001</v>
      </c>
      <c r="H20" s="459"/>
      <c r="I20" s="511">
        <v>2.585</v>
      </c>
      <c r="J20" s="427"/>
      <c r="K20" s="423">
        <v>1.931</v>
      </c>
      <c r="L20" s="427"/>
      <c r="M20" s="423">
        <v>1.946</v>
      </c>
      <c r="N20" s="427"/>
      <c r="O20" s="238">
        <v>1.399</v>
      </c>
      <c r="P20" s="459"/>
      <c r="Q20" s="238">
        <v>1.8620000000000001</v>
      </c>
      <c r="R20" s="459"/>
      <c r="S20" s="336">
        <v>2.6380174000000003</v>
      </c>
      <c r="T20" s="459"/>
      <c r="U20" s="238">
        <v>3.3554570200000002</v>
      </c>
      <c r="V20" s="281"/>
      <c r="W20" s="238">
        <v>3.3554570200000002</v>
      </c>
      <c r="X20" s="281"/>
      <c r="Y20" s="238"/>
      <c r="Z20" s="281"/>
    </row>
    <row r="21" spans="2:26" x14ac:dyDescent="0.2">
      <c r="B21" s="505" t="s">
        <v>171</v>
      </c>
      <c r="C21" s="506">
        <v>6.3579999999999997</v>
      </c>
      <c r="D21" s="238"/>
      <c r="E21" s="510">
        <v>5.68</v>
      </c>
      <c r="F21" s="459"/>
      <c r="G21" s="510">
        <v>6.843</v>
      </c>
      <c r="H21" s="459"/>
      <c r="I21" s="511">
        <v>6.2939999999999996</v>
      </c>
      <c r="J21" s="427"/>
      <c r="K21" s="423">
        <v>12.112</v>
      </c>
      <c r="L21" s="427"/>
      <c r="M21" s="423">
        <v>17.36</v>
      </c>
      <c r="N21" s="427"/>
      <c r="O21" s="238">
        <v>19.221</v>
      </c>
      <c r="P21" s="459"/>
      <c r="Q21" s="238">
        <v>22.611999999999998</v>
      </c>
      <c r="R21" s="459"/>
      <c r="S21" s="336">
        <v>20.751626350000002</v>
      </c>
      <c r="T21" s="459"/>
      <c r="U21" s="238">
        <v>17.504126210000003</v>
      </c>
      <c r="V21" s="281"/>
      <c r="W21" s="238">
        <v>17.504126210000003</v>
      </c>
      <c r="X21" s="281"/>
      <c r="Y21" s="238">
        <v>59.868000000000002</v>
      </c>
      <c r="Z21" s="281"/>
    </row>
    <row r="22" spans="2:26" x14ac:dyDescent="0.2">
      <c r="B22" s="505" t="s">
        <v>172</v>
      </c>
      <c r="C22" s="506">
        <v>0.33500000000000002</v>
      </c>
      <c r="D22" s="238"/>
      <c r="E22" s="510">
        <v>0.28299999999999997</v>
      </c>
      <c r="F22" s="459"/>
      <c r="G22" s="510">
        <v>0.46800000000000003</v>
      </c>
      <c r="H22" s="459"/>
      <c r="I22" s="511">
        <v>0.32</v>
      </c>
      <c r="J22" s="427"/>
      <c r="K22" s="423">
        <v>0.36799999999999999</v>
      </c>
      <c r="L22" s="427"/>
      <c r="M22" s="423">
        <v>0.42899999999999999</v>
      </c>
      <c r="N22" s="427"/>
      <c r="O22" s="238">
        <v>0.61499999999999999</v>
      </c>
      <c r="P22" s="459"/>
      <c r="Q22" s="238">
        <v>0.46600000000000003</v>
      </c>
      <c r="R22" s="459"/>
      <c r="S22" s="336">
        <v>0.38191244999999996</v>
      </c>
      <c r="T22" s="459"/>
      <c r="U22" s="238">
        <v>0.45598975000000003</v>
      </c>
      <c r="V22" s="281"/>
      <c r="W22" s="238">
        <v>0.45598975000000003</v>
      </c>
      <c r="X22" s="281"/>
      <c r="Y22" s="238">
        <v>1.7669999999999999</v>
      </c>
      <c r="Z22" s="281"/>
    </row>
    <row r="23" spans="2:26" x14ac:dyDescent="0.2">
      <c r="B23" s="505" t="s">
        <v>173</v>
      </c>
      <c r="C23" s="506">
        <v>2.5590000000000002</v>
      </c>
      <c r="D23" s="238"/>
      <c r="E23" s="510">
        <v>9.7889999999999997</v>
      </c>
      <c r="F23" s="459"/>
      <c r="G23" s="510">
        <v>3.093</v>
      </c>
      <c r="H23" s="459"/>
      <c r="I23" s="511">
        <v>2.8490000000000002</v>
      </c>
      <c r="J23" s="427"/>
      <c r="K23" s="423">
        <v>2.8740000000000001</v>
      </c>
      <c r="L23" s="427"/>
      <c r="M23" s="423">
        <v>3.101</v>
      </c>
      <c r="N23" s="427"/>
      <c r="O23" s="238">
        <v>2.6030000000000002</v>
      </c>
      <c r="P23" s="459"/>
      <c r="Q23" s="238">
        <v>3.032</v>
      </c>
      <c r="R23" s="459"/>
      <c r="S23" s="336">
        <v>6.1486199299999997</v>
      </c>
      <c r="T23" s="459"/>
      <c r="U23" s="238">
        <v>3.0734579700000006</v>
      </c>
      <c r="V23" s="281"/>
      <c r="W23" s="238">
        <v>3.0734579700000006</v>
      </c>
      <c r="X23" s="281"/>
      <c r="Y23" s="238">
        <v>5.5880000000000001</v>
      </c>
      <c r="Z23" s="281"/>
    </row>
    <row r="24" spans="2:26" x14ac:dyDescent="0.2">
      <c r="B24" s="505" t="s">
        <v>174</v>
      </c>
      <c r="C24" s="506">
        <v>2.012</v>
      </c>
      <c r="D24" s="238"/>
      <c r="E24" s="510">
        <v>1.625</v>
      </c>
      <c r="F24" s="459"/>
      <c r="G24" s="510">
        <v>1.8049999999999999</v>
      </c>
      <c r="H24" s="459"/>
      <c r="I24" s="511">
        <v>1.821</v>
      </c>
      <c r="J24" s="427"/>
      <c r="K24" s="423">
        <v>2.2770000000000001</v>
      </c>
      <c r="L24" s="427"/>
      <c r="M24" s="423">
        <v>2.7730000000000001</v>
      </c>
      <c r="N24" s="427"/>
      <c r="O24" s="238">
        <v>2.468</v>
      </c>
      <c r="P24" s="459"/>
      <c r="Q24" s="238">
        <v>2.2160000000000002</v>
      </c>
      <c r="R24" s="459"/>
      <c r="S24" s="336">
        <v>2.1828693500000003</v>
      </c>
      <c r="T24" s="459"/>
      <c r="U24" s="238">
        <v>2.4606101800000002</v>
      </c>
      <c r="V24" s="281"/>
      <c r="W24" s="238">
        <v>2.4606101800000002</v>
      </c>
      <c r="X24" s="281"/>
      <c r="Y24" s="238">
        <v>2.8690000000000002</v>
      </c>
      <c r="Z24" s="281"/>
    </row>
    <row r="25" spans="2:26" x14ac:dyDescent="0.2">
      <c r="B25" s="505" t="s">
        <v>175</v>
      </c>
      <c r="C25" s="506">
        <v>9.0489999999999995</v>
      </c>
      <c r="D25" s="238"/>
      <c r="E25" s="510">
        <v>0.77300000000000002</v>
      </c>
      <c r="F25" s="459"/>
      <c r="G25" s="510">
        <v>6.0049999999999999</v>
      </c>
      <c r="H25" s="459"/>
      <c r="I25" s="511">
        <v>1.1719999999999999</v>
      </c>
      <c r="J25" s="427"/>
      <c r="K25" s="423">
        <v>4.2519999999999998</v>
      </c>
      <c r="L25" s="428"/>
      <c r="M25" s="423">
        <v>4.5750000000000002</v>
      </c>
      <c r="N25" s="427"/>
      <c r="O25" s="238">
        <v>2.88</v>
      </c>
      <c r="P25" s="459"/>
      <c r="Q25" s="238">
        <v>6.056</v>
      </c>
      <c r="R25" s="459"/>
      <c r="S25" s="238">
        <v>6.4461048300000003</v>
      </c>
      <c r="T25" s="459"/>
      <c r="U25" s="238">
        <v>2.3851792199999999</v>
      </c>
      <c r="V25" s="281"/>
      <c r="W25" s="238">
        <v>2.3851792199999999</v>
      </c>
      <c r="X25" s="281"/>
      <c r="Y25" s="238">
        <v>0</v>
      </c>
      <c r="Z25" s="281"/>
    </row>
    <row r="26" spans="2:26" x14ac:dyDescent="0.2">
      <c r="B26" s="505" t="s">
        <v>176</v>
      </c>
      <c r="C26" s="506">
        <v>0</v>
      </c>
      <c r="D26" s="238"/>
      <c r="E26" s="510">
        <v>0</v>
      </c>
      <c r="F26" s="459"/>
      <c r="G26" s="510">
        <v>3.9E-2</v>
      </c>
      <c r="H26" s="459"/>
      <c r="I26" s="511">
        <v>0.24399999999999999</v>
      </c>
      <c r="J26" s="427"/>
      <c r="K26" s="423">
        <v>0.60699999999999998</v>
      </c>
      <c r="L26" s="427"/>
      <c r="M26" s="423">
        <v>1.264</v>
      </c>
      <c r="N26" s="427"/>
      <c r="O26" s="238">
        <v>-4.4999999999999998E-2</v>
      </c>
      <c r="P26" s="459"/>
      <c r="Q26" s="238">
        <v>0</v>
      </c>
      <c r="R26" s="459"/>
      <c r="S26" s="336">
        <v>0</v>
      </c>
      <c r="T26" s="459"/>
      <c r="U26" s="238">
        <v>-0.28484062999999993</v>
      </c>
      <c r="V26" s="281"/>
      <c r="W26" s="238">
        <v>-0.28484062999999993</v>
      </c>
      <c r="X26" s="281"/>
      <c r="Y26" s="238">
        <v>0</v>
      </c>
      <c r="Z26" s="281"/>
    </row>
    <row r="27" spans="2:26" ht="25.5" x14ac:dyDescent="0.2">
      <c r="B27" s="515" t="s">
        <v>177</v>
      </c>
      <c r="C27" s="510">
        <v>0.35499999999999998</v>
      </c>
      <c r="D27" s="238"/>
      <c r="E27" s="510">
        <v>0.106</v>
      </c>
      <c r="F27" s="459"/>
      <c r="G27" s="510">
        <v>0.38900000000000001</v>
      </c>
      <c r="H27" s="459"/>
      <c r="I27" s="511">
        <v>0.36</v>
      </c>
      <c r="J27" s="427"/>
      <c r="K27" s="423">
        <v>0.27400000000000002</v>
      </c>
      <c r="L27" s="427"/>
      <c r="M27" s="423">
        <v>2.3E-2</v>
      </c>
      <c r="N27" s="427"/>
      <c r="O27" s="336">
        <v>0</v>
      </c>
      <c r="P27" s="459"/>
      <c r="Q27" s="238">
        <v>0</v>
      </c>
      <c r="R27" s="459"/>
      <c r="S27" s="336">
        <v>0</v>
      </c>
      <c r="T27" s="459"/>
      <c r="U27" s="238">
        <v>-0.29903362999999999</v>
      </c>
      <c r="V27" s="281"/>
      <c r="W27" s="238">
        <v>-0.29903362999999999</v>
      </c>
      <c r="X27" s="281"/>
      <c r="Y27" s="238">
        <v>0</v>
      </c>
      <c r="Z27" s="281"/>
    </row>
    <row r="28" spans="2:26" x14ac:dyDescent="0.2">
      <c r="B28" s="515" t="s">
        <v>178</v>
      </c>
      <c r="C28" s="506">
        <v>0.67</v>
      </c>
      <c r="D28" s="238"/>
      <c r="E28" s="510">
        <v>0.90400000000000003</v>
      </c>
      <c r="F28" s="459"/>
      <c r="G28" s="510">
        <v>0.92</v>
      </c>
      <c r="H28" s="459"/>
      <c r="I28" s="511">
        <v>1.2999999999999999E-2</v>
      </c>
      <c r="J28" s="427"/>
      <c r="K28" s="423">
        <v>8.0000000000000002E-3</v>
      </c>
      <c r="L28" s="427"/>
      <c r="M28" s="423">
        <v>0</v>
      </c>
      <c r="N28" s="427"/>
      <c r="O28" s="336">
        <v>0</v>
      </c>
      <c r="P28" s="459"/>
      <c r="Q28" s="238">
        <v>0</v>
      </c>
      <c r="R28" s="459"/>
      <c r="S28" s="336">
        <v>0</v>
      </c>
      <c r="T28" s="459"/>
      <c r="U28" s="238">
        <v>0</v>
      </c>
      <c r="V28" s="281"/>
      <c r="W28" s="238">
        <v>0</v>
      </c>
      <c r="X28" s="281"/>
      <c r="Y28" s="238">
        <v>0</v>
      </c>
      <c r="Z28" s="281"/>
    </row>
    <row r="29" spans="2:26" x14ac:dyDescent="0.2">
      <c r="B29" s="515" t="s">
        <v>179</v>
      </c>
      <c r="C29" s="506">
        <v>0.28599999999999998</v>
      </c>
      <c r="D29" s="238"/>
      <c r="E29" s="510">
        <v>0.129</v>
      </c>
      <c r="F29" s="459"/>
      <c r="G29" s="510">
        <v>0.83299999999999996</v>
      </c>
      <c r="H29" s="459"/>
      <c r="I29" s="511">
        <v>0.47</v>
      </c>
      <c r="J29" s="427"/>
      <c r="K29" s="423">
        <v>0.249</v>
      </c>
      <c r="L29" s="427"/>
      <c r="M29" s="423">
        <v>0.129</v>
      </c>
      <c r="N29" s="427"/>
      <c r="O29" s="336">
        <v>0.108</v>
      </c>
      <c r="P29" s="459"/>
      <c r="Q29" s="238">
        <v>0.17299999999999999</v>
      </c>
      <c r="R29" s="459"/>
      <c r="S29" s="336">
        <v>1.25368269</v>
      </c>
      <c r="T29" s="459"/>
      <c r="U29" s="238">
        <v>3.0140638399999995</v>
      </c>
      <c r="V29" s="281"/>
      <c r="W29" s="238">
        <v>3.0140638399999995</v>
      </c>
      <c r="X29" s="281"/>
      <c r="Y29" s="238">
        <v>40</v>
      </c>
      <c r="Z29" s="281"/>
    </row>
    <row r="30" spans="2:26" x14ac:dyDescent="0.2">
      <c r="B30" s="515" t="s">
        <v>180</v>
      </c>
      <c r="C30" s="506">
        <v>3.605</v>
      </c>
      <c r="D30" s="238"/>
      <c r="E30" s="510">
        <v>4.2830000000000004</v>
      </c>
      <c r="F30" s="459"/>
      <c r="G30" s="510">
        <v>4.5739999999999998</v>
      </c>
      <c r="H30" s="459"/>
      <c r="I30" s="511">
        <v>4.1970000000000001</v>
      </c>
      <c r="J30" s="427"/>
      <c r="K30" s="423">
        <v>4.5670000000000002</v>
      </c>
      <c r="L30" s="427"/>
      <c r="M30" s="423">
        <v>4.76</v>
      </c>
      <c r="N30" s="427"/>
      <c r="O30" s="336">
        <v>5.3079999999999998</v>
      </c>
      <c r="P30" s="459"/>
      <c r="Q30" s="238">
        <v>12.699</v>
      </c>
      <c r="R30" s="459"/>
      <c r="S30" s="336">
        <v>12.874485910000001</v>
      </c>
      <c r="T30" s="459"/>
      <c r="U30" s="238">
        <v>12.466277029999999</v>
      </c>
      <c r="V30" s="281"/>
      <c r="W30" s="238">
        <v>12.466277029999999</v>
      </c>
      <c r="X30" s="281"/>
      <c r="Y30" s="238">
        <v>9.4109999999999996</v>
      </c>
      <c r="Z30" s="281"/>
    </row>
    <row r="31" spans="2:26" ht="12.95" customHeight="1" x14ac:dyDescent="0.2">
      <c r="B31" s="515" t="s">
        <v>181</v>
      </c>
      <c r="C31" s="516">
        <v>1.02612674</v>
      </c>
      <c r="D31" s="238"/>
      <c r="E31" s="510">
        <v>0.43093513</v>
      </c>
      <c r="F31" s="459"/>
      <c r="G31" s="510">
        <v>0.83231326999999999</v>
      </c>
      <c r="H31" s="459"/>
      <c r="I31" s="511">
        <v>0.96870173999999998</v>
      </c>
      <c r="J31" s="427"/>
      <c r="K31" s="423">
        <v>0.32928214</v>
      </c>
      <c r="L31" s="427"/>
      <c r="M31" s="423">
        <v>1.6952749</v>
      </c>
      <c r="N31" s="427"/>
      <c r="O31" s="336">
        <v>1.1316759999999999</v>
      </c>
      <c r="P31" s="459"/>
      <c r="Q31" s="238">
        <v>0.94130122999999999</v>
      </c>
      <c r="R31" s="459"/>
      <c r="S31" s="336">
        <v>1.9352846500000001</v>
      </c>
      <c r="T31" s="459"/>
      <c r="U31" s="238">
        <v>1.7022036200000001</v>
      </c>
      <c r="V31" s="281"/>
      <c r="W31" s="238">
        <v>1.7022036200000001</v>
      </c>
      <c r="X31" s="281"/>
      <c r="Y31" s="238">
        <v>0</v>
      </c>
      <c r="Z31" s="281"/>
    </row>
    <row r="32" spans="2:26" ht="12.95" customHeight="1" x14ac:dyDescent="0.2">
      <c r="B32" s="515" t="s">
        <v>182</v>
      </c>
      <c r="C32" s="516">
        <v>0</v>
      </c>
      <c r="D32" s="238"/>
      <c r="E32" s="510">
        <v>0</v>
      </c>
      <c r="F32" s="459"/>
      <c r="G32" s="510">
        <v>0</v>
      </c>
      <c r="H32" s="459"/>
      <c r="I32" s="511">
        <v>0</v>
      </c>
      <c r="J32" s="427"/>
      <c r="K32" s="423">
        <v>0</v>
      </c>
      <c r="L32" s="427"/>
      <c r="M32" s="423">
        <v>0</v>
      </c>
      <c r="N32" s="427"/>
      <c r="O32" s="336">
        <v>0</v>
      </c>
      <c r="P32" s="459"/>
      <c r="Q32" s="238">
        <v>0</v>
      </c>
      <c r="R32" s="459"/>
      <c r="S32" s="336">
        <v>0.85428349000000003</v>
      </c>
      <c r="T32" s="459"/>
      <c r="U32" s="238">
        <v>0.54895255999999992</v>
      </c>
      <c r="V32" s="281"/>
      <c r="W32" s="238">
        <v>0.54895255999999992</v>
      </c>
      <c r="X32" s="281"/>
      <c r="Y32" s="238">
        <v>0</v>
      </c>
      <c r="Z32" s="281"/>
    </row>
    <row r="33" spans="2:26" ht="12.95" customHeight="1" x14ac:dyDescent="0.2">
      <c r="B33" s="515" t="s">
        <v>183</v>
      </c>
      <c r="C33" s="516">
        <v>0</v>
      </c>
      <c r="D33" s="238"/>
      <c r="E33" s="510">
        <v>0</v>
      </c>
      <c r="F33" s="459"/>
      <c r="G33" s="510">
        <v>0</v>
      </c>
      <c r="H33" s="459"/>
      <c r="I33" s="511">
        <v>0</v>
      </c>
      <c r="J33" s="427"/>
      <c r="K33" s="423">
        <v>0</v>
      </c>
      <c r="L33" s="427"/>
      <c r="M33" s="423">
        <v>0</v>
      </c>
      <c r="N33" s="427"/>
      <c r="O33" s="336">
        <v>0</v>
      </c>
      <c r="P33" s="459"/>
      <c r="Q33" s="238">
        <v>0</v>
      </c>
      <c r="R33" s="459"/>
      <c r="S33" s="336">
        <v>0</v>
      </c>
      <c r="T33" s="459"/>
      <c r="U33" s="238">
        <v>0</v>
      </c>
      <c r="V33" s="281"/>
      <c r="W33" s="238">
        <v>0</v>
      </c>
      <c r="X33" s="281"/>
      <c r="Y33" s="238">
        <v>1.5</v>
      </c>
      <c r="Z33" s="281"/>
    </row>
    <row r="34" spans="2:26" x14ac:dyDescent="0.2">
      <c r="B34" s="505" t="s">
        <v>184</v>
      </c>
      <c r="C34" s="516">
        <v>0</v>
      </c>
      <c r="D34" s="238"/>
      <c r="E34" s="510">
        <v>0</v>
      </c>
      <c r="F34" s="459"/>
      <c r="G34" s="510">
        <v>0</v>
      </c>
      <c r="H34" s="459"/>
      <c r="I34" s="511">
        <v>0</v>
      </c>
      <c r="J34" s="429"/>
      <c r="K34" s="423">
        <v>0</v>
      </c>
      <c r="L34" s="429"/>
      <c r="M34" s="423">
        <v>0</v>
      </c>
      <c r="N34" s="429"/>
      <c r="O34" s="336">
        <v>0</v>
      </c>
      <c r="P34" s="460"/>
      <c r="Q34" s="238">
        <v>0.16587038000000001</v>
      </c>
      <c r="R34" s="460"/>
      <c r="S34" s="336">
        <v>1.09211872</v>
      </c>
      <c r="T34" s="460"/>
      <c r="U34" s="238">
        <v>1.31283774</v>
      </c>
      <c r="V34" s="646"/>
      <c r="W34" s="238">
        <v>1.31283774</v>
      </c>
      <c r="X34" s="646"/>
      <c r="Y34" s="238">
        <v>79.700999999999993</v>
      </c>
      <c r="Z34" s="646"/>
    </row>
    <row r="35" spans="2:26" ht="14.45" customHeight="1" thickBot="1" x14ac:dyDescent="0.3">
      <c r="B35" s="764" t="s">
        <v>155</v>
      </c>
      <c r="C35" s="765"/>
      <c r="D35" s="766">
        <f>D5+D7+D9+D14</f>
        <v>35.941126740000009</v>
      </c>
      <c r="E35" s="762"/>
      <c r="F35" s="766">
        <f>F5+F7+F9+F14</f>
        <v>32.215806630000003</v>
      </c>
      <c r="G35" s="762"/>
      <c r="H35" s="766">
        <f>H5+H7+H9+H14</f>
        <v>37.622313849999998</v>
      </c>
      <c r="I35" s="762"/>
      <c r="J35" s="766">
        <f>J5+J7+J9+J14</f>
        <v>40.529860040000003</v>
      </c>
      <c r="K35" s="762"/>
      <c r="L35" s="766">
        <f>L5+L7+L9+L14</f>
        <v>48.78828214</v>
      </c>
      <c r="M35" s="762"/>
      <c r="N35" s="766">
        <f>N5+N7+N9+N14</f>
        <v>85.006274900000008</v>
      </c>
      <c r="O35" s="767"/>
      <c r="P35" s="766">
        <f>P5+P7+P9+P14</f>
        <v>86.172326060000003</v>
      </c>
      <c r="Q35" s="762"/>
      <c r="R35" s="766">
        <f>R5+R7+R9+R14</f>
        <v>129.24871125999996</v>
      </c>
      <c r="S35" s="767"/>
      <c r="T35" s="766">
        <f>T5+T7+T9+T14</f>
        <v>148.33197152999998</v>
      </c>
      <c r="U35" s="762"/>
      <c r="V35" s="763">
        <f>V5+V7+V9+V14</f>
        <v>122.90793322000002</v>
      </c>
      <c r="W35" s="762"/>
      <c r="X35" s="763">
        <f>X5+X7+X9+X14</f>
        <v>122.90793322000002</v>
      </c>
      <c r="Y35" s="762"/>
      <c r="Z35" s="763">
        <f>Z5+Z7+Z9+Z14</f>
        <v>388.07599999999996</v>
      </c>
    </row>
    <row r="36" spans="2:26" ht="14.45" customHeight="1" x14ac:dyDescent="0.2">
      <c r="B36" s="814" t="s">
        <v>185</v>
      </c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6"/>
    </row>
    <row r="37" spans="2:26" ht="14.45" customHeight="1" x14ac:dyDescent="0.2">
      <c r="B37" s="809" t="s">
        <v>186</v>
      </c>
      <c r="C37" s="810"/>
      <c r="D37" s="810"/>
      <c r="E37" s="810"/>
      <c r="F37" s="810"/>
      <c r="G37" s="810"/>
      <c r="H37" s="810"/>
      <c r="I37" s="810"/>
      <c r="J37" s="771"/>
      <c r="K37" s="771"/>
      <c r="L37" s="771"/>
      <c r="M37" s="771"/>
      <c r="N37" s="771"/>
      <c r="O37" s="771"/>
      <c r="P37" s="771"/>
      <c r="Q37" s="771"/>
      <c r="R37" s="771"/>
      <c r="S37" s="771"/>
      <c r="T37" s="771"/>
      <c r="U37" s="771"/>
      <c r="V37" s="771"/>
      <c r="W37" s="771"/>
      <c r="X37" s="771"/>
      <c r="Y37" s="771"/>
      <c r="Z37" s="772"/>
    </row>
    <row r="38" spans="2:26" x14ac:dyDescent="0.2">
      <c r="B38" s="811" t="s">
        <v>187</v>
      </c>
      <c r="C38" s="812"/>
      <c r="D38" s="812"/>
      <c r="E38" s="812"/>
      <c r="F38" s="812"/>
      <c r="G38" s="812"/>
      <c r="H38" s="812"/>
      <c r="I38" s="812"/>
      <c r="J38" s="812"/>
      <c r="K38" s="812"/>
      <c r="L38" s="812"/>
      <c r="M38" s="812"/>
      <c r="N38" s="812"/>
      <c r="O38" s="812"/>
      <c r="P38" s="812"/>
      <c r="Q38" s="812"/>
      <c r="R38" s="812"/>
      <c r="S38" s="812"/>
      <c r="T38" s="812"/>
      <c r="U38" s="812"/>
      <c r="V38" s="812"/>
      <c r="W38" s="812"/>
      <c r="X38" s="812"/>
      <c r="Y38" s="812"/>
      <c r="Z38" s="813"/>
    </row>
  </sheetData>
  <mergeCells count="17">
    <mergeCell ref="B37:I37"/>
    <mergeCell ref="B38:Z38"/>
    <mergeCell ref="B36:Z36"/>
    <mergeCell ref="U3:V3"/>
    <mergeCell ref="B2:Z2"/>
    <mergeCell ref="S3:T3"/>
    <mergeCell ref="Q3:R3"/>
    <mergeCell ref="O3:P3"/>
    <mergeCell ref="M3:N3"/>
    <mergeCell ref="I3:J3"/>
    <mergeCell ref="K3:L3"/>
    <mergeCell ref="C3:D3"/>
    <mergeCell ref="B3:B4"/>
    <mergeCell ref="E3:F3"/>
    <mergeCell ref="G3:H3"/>
    <mergeCell ref="W3:X3"/>
    <mergeCell ref="Y3:Z3"/>
  </mergeCells>
  <printOptions horizontalCentered="1"/>
  <pageMargins left="0.7" right="0.7" top="0.75" bottom="0.75" header="0.3" footer="0.3"/>
  <pageSetup scale="4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99"/>
    <pageSetUpPr fitToPage="1"/>
  </sheetPr>
  <dimension ref="B1:Z23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47.7109375" style="216" bestFit="1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0" width="9.140625" style="216" customWidth="1"/>
    <col min="11" max="13" width="9.140625" style="216"/>
    <col min="14" max="14" width="9.140625" style="216" customWidth="1"/>
    <col min="15" max="16384" width="9.140625" style="216"/>
  </cols>
  <sheetData>
    <row r="1" spans="2:26" ht="13.5" thickBot="1" x14ac:dyDescent="0.25">
      <c r="S1" s="364"/>
      <c r="T1" s="364"/>
      <c r="U1" s="364"/>
      <c r="V1" s="364"/>
      <c r="W1" s="364"/>
      <c r="X1" s="364"/>
      <c r="Y1" s="364"/>
      <c r="Z1" s="364"/>
    </row>
    <row r="2" spans="2:26" ht="53.25" customHeight="1" thickBot="1" x14ac:dyDescent="0.25">
      <c r="B2" s="820" t="s">
        <v>188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2"/>
    </row>
    <row r="3" spans="2:26" ht="12.75" customHeight="1" x14ac:dyDescent="0.2">
      <c r="B3" s="798" t="s">
        <v>83</v>
      </c>
      <c r="C3" s="818" t="s">
        <v>158</v>
      </c>
      <c r="D3" s="819"/>
      <c r="E3" s="805" t="s">
        <v>47</v>
      </c>
      <c r="F3" s="805"/>
      <c r="G3" s="803" t="s">
        <v>48</v>
      </c>
      <c r="H3" s="804"/>
      <c r="I3" s="805" t="s">
        <v>49</v>
      </c>
      <c r="J3" s="804"/>
      <c r="K3" s="805" t="s">
        <v>50</v>
      </c>
      <c r="L3" s="804"/>
      <c r="M3" s="805" t="s">
        <v>51</v>
      </c>
      <c r="N3" s="804"/>
      <c r="O3" s="803" t="s">
        <v>52</v>
      </c>
      <c r="P3" s="804"/>
      <c r="Q3" s="805" t="s">
        <v>53</v>
      </c>
      <c r="R3" s="804"/>
      <c r="S3" s="803" t="s">
        <v>54</v>
      </c>
      <c r="T3" s="804"/>
      <c r="U3" s="805" t="s">
        <v>55</v>
      </c>
      <c r="V3" s="808"/>
      <c r="W3" s="805" t="s">
        <v>56</v>
      </c>
      <c r="X3" s="808"/>
      <c r="Y3" s="805" t="s">
        <v>57</v>
      </c>
      <c r="Z3" s="808"/>
    </row>
    <row r="4" spans="2:26" x14ac:dyDescent="0.2">
      <c r="B4" s="799"/>
      <c r="C4" s="517" t="s">
        <v>85</v>
      </c>
      <c r="D4" s="436" t="s">
        <v>86</v>
      </c>
      <c r="E4" s="430" t="s">
        <v>85</v>
      </c>
      <c r="F4" s="436" t="s">
        <v>86</v>
      </c>
      <c r="G4" s="425" t="s">
        <v>85</v>
      </c>
      <c r="H4" s="424" t="s">
        <v>86</v>
      </c>
      <c r="I4" s="425" t="s">
        <v>85</v>
      </c>
      <c r="J4" s="436" t="s">
        <v>86</v>
      </c>
      <c r="K4" s="425" t="s">
        <v>85</v>
      </c>
      <c r="L4" s="436" t="s">
        <v>86</v>
      </c>
      <c r="M4" s="425" t="s">
        <v>85</v>
      </c>
      <c r="N4" s="436" t="s">
        <v>86</v>
      </c>
      <c r="O4" s="430" t="s">
        <v>85</v>
      </c>
      <c r="P4" s="436" t="s">
        <v>86</v>
      </c>
      <c r="Q4" s="425" t="s">
        <v>85</v>
      </c>
      <c r="R4" s="436" t="s">
        <v>86</v>
      </c>
      <c r="S4" s="430" t="s">
        <v>85</v>
      </c>
      <c r="T4" s="436" t="s">
        <v>86</v>
      </c>
      <c r="U4" s="425" t="s">
        <v>85</v>
      </c>
      <c r="V4" s="443" t="s">
        <v>86</v>
      </c>
      <c r="W4" s="425" t="s">
        <v>85</v>
      </c>
      <c r="X4" s="443" t="s">
        <v>86</v>
      </c>
      <c r="Y4" s="425" t="s">
        <v>85</v>
      </c>
      <c r="Z4" s="443" t="s">
        <v>86</v>
      </c>
    </row>
    <row r="5" spans="2:26" ht="12.75" customHeight="1" x14ac:dyDescent="0.2">
      <c r="B5" s="518" t="s">
        <v>87</v>
      </c>
      <c r="C5" s="519"/>
      <c r="D5" s="520">
        <v>0</v>
      </c>
      <c r="E5" s="324"/>
      <c r="F5" s="520">
        <v>0</v>
      </c>
      <c r="G5" s="324"/>
      <c r="H5" s="437">
        <v>0</v>
      </c>
      <c r="J5" s="437">
        <v>0</v>
      </c>
      <c r="L5" s="437">
        <v>0</v>
      </c>
      <c r="N5" s="437">
        <v>0</v>
      </c>
      <c r="O5" s="324"/>
      <c r="P5" s="437">
        <v>0</v>
      </c>
      <c r="R5" s="437">
        <v>0</v>
      </c>
      <c r="S5" s="324"/>
      <c r="T5" s="437">
        <v>0</v>
      </c>
      <c r="V5" s="444">
        <v>0</v>
      </c>
      <c r="X5" s="444"/>
      <c r="Z5" s="444"/>
    </row>
    <row r="6" spans="2:26" ht="12.75" customHeight="1" x14ac:dyDescent="0.2">
      <c r="B6" s="518" t="s">
        <v>90</v>
      </c>
      <c r="C6" s="519"/>
      <c r="D6" s="520">
        <f>SUM(C7:C10)</f>
        <v>35.591999999999999</v>
      </c>
      <c r="E6" s="324"/>
      <c r="F6" s="520">
        <f>SUM(E7:E10)</f>
        <v>27.503</v>
      </c>
      <c r="G6" s="324"/>
      <c r="H6" s="520">
        <f>SUM(G7:G10)</f>
        <v>17.672999999999998</v>
      </c>
      <c r="I6" s="324"/>
      <c r="J6" s="437">
        <f>SUM(I7:I10)</f>
        <v>41.095999999999997</v>
      </c>
      <c r="L6" s="437">
        <f>SUM(K7:K10)</f>
        <v>38.636000000000003</v>
      </c>
      <c r="N6" s="437">
        <f>SUM(M7:M10)</f>
        <v>29.113</v>
      </c>
      <c r="O6" s="324"/>
      <c r="P6" s="437">
        <v>72.007000000000005</v>
      </c>
      <c r="R6" s="437">
        <v>46.154000000000003</v>
      </c>
      <c r="S6" s="324"/>
      <c r="T6" s="437">
        <v>33.491</v>
      </c>
      <c r="V6" s="437">
        <v>36.552999999999997</v>
      </c>
      <c r="X6" s="437">
        <v>34.880000000000003</v>
      </c>
      <c r="Z6" s="437">
        <v>34.880000000000003</v>
      </c>
    </row>
    <row r="7" spans="2:26" ht="12.75" customHeight="1" x14ac:dyDescent="0.2">
      <c r="B7" s="521" t="s">
        <v>189</v>
      </c>
      <c r="C7" s="452">
        <v>22.077999999999999</v>
      </c>
      <c r="E7" s="452">
        <v>13.989000000000001</v>
      </c>
      <c r="G7" s="452">
        <v>17.672999999999998</v>
      </c>
      <c r="I7" s="452">
        <v>41.095999999999997</v>
      </c>
      <c r="J7" s="432"/>
      <c r="K7" s="433">
        <v>38.636000000000003</v>
      </c>
      <c r="L7" s="432"/>
      <c r="M7" s="433">
        <v>28.337</v>
      </c>
      <c r="N7" s="432"/>
      <c r="O7" s="452">
        <v>71.807000000000002</v>
      </c>
      <c r="P7" s="432"/>
      <c r="Q7" s="452">
        <v>46.082000000000001</v>
      </c>
      <c r="R7" s="432"/>
      <c r="S7" s="452">
        <v>32.116999999999997</v>
      </c>
      <c r="T7" s="432"/>
      <c r="U7" s="433">
        <v>35.091000000000001</v>
      </c>
      <c r="V7" s="362"/>
      <c r="W7" s="433">
        <v>32.700000000000003</v>
      </c>
      <c r="X7" s="362"/>
      <c r="Y7" s="433">
        <v>32.700000000000003</v>
      </c>
      <c r="Z7" s="362"/>
    </row>
    <row r="8" spans="2:26" ht="12.75" customHeight="1" x14ac:dyDescent="0.2">
      <c r="B8" s="521" t="s">
        <v>190</v>
      </c>
      <c r="C8" s="452"/>
      <c r="E8" s="452"/>
      <c r="G8" s="452"/>
      <c r="I8" s="452"/>
      <c r="J8" s="432"/>
      <c r="K8" s="433"/>
      <c r="L8" s="432"/>
      <c r="M8" s="433">
        <v>0.77600000000000002</v>
      </c>
      <c r="N8" s="432"/>
      <c r="O8" s="452">
        <v>0.2</v>
      </c>
      <c r="P8" s="432"/>
      <c r="Q8" s="433">
        <v>7.1999999999999995E-2</v>
      </c>
      <c r="R8" s="432"/>
      <c r="S8" s="452">
        <v>1.3740000000000001</v>
      </c>
      <c r="T8" s="432"/>
      <c r="U8" s="433">
        <v>1.462</v>
      </c>
      <c r="V8" s="362"/>
      <c r="W8" s="433">
        <v>2.1800000000000002</v>
      </c>
      <c r="X8" s="362"/>
      <c r="Y8" s="433">
        <v>2.1800000000000002</v>
      </c>
      <c r="Z8" s="362"/>
    </row>
    <row r="9" spans="2:26" ht="12.75" customHeight="1" x14ac:dyDescent="0.2">
      <c r="B9" s="521" t="s">
        <v>191</v>
      </c>
      <c r="C9" s="452">
        <v>2.2989999999999999</v>
      </c>
      <c r="E9" s="452">
        <v>2.2989999999999999</v>
      </c>
      <c r="G9" s="452">
        <v>0</v>
      </c>
      <c r="I9" s="452">
        <v>0</v>
      </c>
      <c r="J9" s="432"/>
      <c r="K9" s="433">
        <v>0</v>
      </c>
      <c r="L9" s="432"/>
      <c r="M9" s="433">
        <v>0</v>
      </c>
      <c r="N9" s="432"/>
      <c r="O9" s="452">
        <v>0</v>
      </c>
      <c r="P9" s="432"/>
      <c r="Q9" s="433">
        <v>0</v>
      </c>
      <c r="R9" s="432"/>
      <c r="S9" s="452">
        <v>0</v>
      </c>
      <c r="T9" s="432"/>
      <c r="U9" s="433">
        <v>0</v>
      </c>
      <c r="V9" s="362"/>
      <c r="W9" s="433">
        <v>0</v>
      </c>
      <c r="X9" s="362"/>
      <c r="Y9" s="433">
        <v>0</v>
      </c>
      <c r="Z9" s="362"/>
    </row>
    <row r="10" spans="2:26" ht="12.75" customHeight="1" x14ac:dyDescent="0.2">
      <c r="B10" s="521" t="s">
        <v>192</v>
      </c>
      <c r="C10" s="452">
        <v>11.215</v>
      </c>
      <c r="E10" s="452">
        <v>11.215</v>
      </c>
      <c r="G10" s="452">
        <v>0</v>
      </c>
      <c r="I10" s="452">
        <v>0</v>
      </c>
      <c r="J10" s="432"/>
      <c r="K10" s="433">
        <v>0</v>
      </c>
      <c r="L10" s="432"/>
      <c r="M10" s="433">
        <v>0</v>
      </c>
      <c r="N10" s="432"/>
      <c r="O10" s="452">
        <v>0</v>
      </c>
      <c r="P10" s="432"/>
      <c r="Q10" s="433">
        <v>0</v>
      </c>
      <c r="R10" s="432"/>
      <c r="S10" s="452">
        <v>0</v>
      </c>
      <c r="T10" s="432"/>
      <c r="U10" s="433">
        <v>0</v>
      </c>
      <c r="V10" s="362"/>
      <c r="W10" s="433">
        <v>0</v>
      </c>
      <c r="X10" s="362"/>
      <c r="Y10" s="433">
        <v>0</v>
      </c>
      <c r="Z10" s="362"/>
    </row>
    <row r="11" spans="2:26" ht="12.75" customHeight="1" x14ac:dyDescent="0.2">
      <c r="B11" s="518" t="s">
        <v>61</v>
      </c>
      <c r="C11" s="522"/>
      <c r="D11" s="520">
        <f>SUM(C12:C17)</f>
        <v>20.483000000000001</v>
      </c>
      <c r="E11" s="453"/>
      <c r="F11" s="520">
        <f>SUM(E12:E17)</f>
        <v>17.405999999999999</v>
      </c>
      <c r="G11" s="453"/>
      <c r="H11" s="520">
        <f>SUM(G12:G17)</f>
        <v>4.484</v>
      </c>
      <c r="I11" s="453"/>
      <c r="J11" s="437">
        <f>SUM(I12:I17)</f>
        <v>11.878</v>
      </c>
      <c r="K11" s="434"/>
      <c r="L11" s="437">
        <f>SUM(K12:K17)</f>
        <v>7.3740000000000006</v>
      </c>
      <c r="M11" s="434"/>
      <c r="N11" s="437">
        <f>SUM(M12:M17)</f>
        <v>4.6769999999999996</v>
      </c>
      <c r="O11" s="453"/>
      <c r="P11" s="437">
        <v>8.5739999999999998</v>
      </c>
      <c r="Q11" s="434"/>
      <c r="R11" s="437">
        <v>7.5389999999999997</v>
      </c>
      <c r="S11" s="453"/>
      <c r="T11" s="437">
        <v>22.501999999999999</v>
      </c>
      <c r="U11" s="434"/>
      <c r="V11" s="437">
        <v>27.5</v>
      </c>
      <c r="W11" s="434"/>
      <c r="X11" s="437">
        <v>18.53</v>
      </c>
      <c r="Y11" s="434"/>
      <c r="Z11" s="437">
        <v>18.53</v>
      </c>
    </row>
    <row r="12" spans="2:26" x14ac:dyDescent="0.2">
      <c r="B12" s="521" t="s">
        <v>193</v>
      </c>
      <c r="C12" s="452">
        <v>19.626000000000001</v>
      </c>
      <c r="E12" s="452">
        <v>15.52</v>
      </c>
      <c r="G12" s="452">
        <v>0</v>
      </c>
      <c r="I12" s="452">
        <v>0</v>
      </c>
      <c r="J12" s="432"/>
      <c r="K12" s="433">
        <v>0</v>
      </c>
      <c r="L12" s="432"/>
      <c r="M12" s="433">
        <v>0</v>
      </c>
      <c r="N12" s="432"/>
      <c r="O12" s="452">
        <v>0</v>
      </c>
      <c r="P12" s="432"/>
      <c r="Q12" s="433">
        <v>0</v>
      </c>
      <c r="R12" s="432"/>
      <c r="S12" s="452">
        <v>0</v>
      </c>
      <c r="T12" s="432"/>
      <c r="U12" s="433">
        <v>0</v>
      </c>
      <c r="V12" s="362"/>
      <c r="W12" s="433">
        <v>0</v>
      </c>
      <c r="X12" s="362"/>
      <c r="Y12" s="433">
        <v>0</v>
      </c>
      <c r="Z12" s="362"/>
    </row>
    <row r="13" spans="2:26" x14ac:dyDescent="0.2">
      <c r="B13" s="521" t="s">
        <v>194</v>
      </c>
      <c r="C13" s="452">
        <v>0</v>
      </c>
      <c r="E13" s="452">
        <v>0</v>
      </c>
      <c r="G13" s="452">
        <v>3.8340000000000001</v>
      </c>
      <c r="I13" s="452">
        <v>3.7589999999999999</v>
      </c>
      <c r="J13" s="432"/>
      <c r="K13" s="433">
        <v>3.19</v>
      </c>
      <c r="L13" s="432"/>
      <c r="M13" s="433">
        <v>0.78300000000000003</v>
      </c>
      <c r="N13" s="432"/>
      <c r="O13" s="452">
        <v>3.1709999999999998</v>
      </c>
      <c r="P13" s="432"/>
      <c r="Q13" s="433">
        <v>4.5220000000000002</v>
      </c>
      <c r="R13" s="432"/>
      <c r="S13" s="452">
        <v>15.291</v>
      </c>
      <c r="T13" s="432"/>
      <c r="U13" s="433">
        <v>10.163</v>
      </c>
      <c r="V13" s="362"/>
      <c r="W13" s="433">
        <v>10.9</v>
      </c>
      <c r="X13" s="362"/>
      <c r="Y13" s="433">
        <v>10.9</v>
      </c>
      <c r="Z13" s="362"/>
    </row>
    <row r="14" spans="2:26" x14ac:dyDescent="0.2">
      <c r="B14" s="521" t="s">
        <v>195</v>
      </c>
      <c r="C14" s="452">
        <v>0.28000000000000003</v>
      </c>
      <c r="E14" s="452">
        <v>0.28000000000000003</v>
      </c>
      <c r="G14" s="452">
        <v>0</v>
      </c>
      <c r="I14" s="452">
        <v>0</v>
      </c>
      <c r="J14" s="432"/>
      <c r="K14" s="433">
        <v>0</v>
      </c>
      <c r="L14" s="432"/>
      <c r="M14" s="433">
        <v>0</v>
      </c>
      <c r="N14" s="432"/>
      <c r="O14" s="452">
        <v>0</v>
      </c>
      <c r="P14" s="432"/>
      <c r="Q14" s="433">
        <v>0</v>
      </c>
      <c r="R14" s="432"/>
      <c r="S14" s="452">
        <v>0</v>
      </c>
      <c r="T14" s="432"/>
      <c r="U14" s="433">
        <v>0</v>
      </c>
      <c r="V14" s="362"/>
      <c r="W14" s="433">
        <v>0</v>
      </c>
      <c r="X14" s="362"/>
      <c r="Y14" s="433">
        <v>0</v>
      </c>
      <c r="Z14" s="362"/>
    </row>
    <row r="15" spans="2:26" x14ac:dyDescent="0.2">
      <c r="B15" s="521" t="s">
        <v>189</v>
      </c>
      <c r="C15" s="452">
        <v>0.39200000000000002</v>
      </c>
      <c r="E15" s="452">
        <v>1.421</v>
      </c>
      <c r="G15" s="452">
        <v>0.65</v>
      </c>
      <c r="I15" s="452">
        <v>0.81899999999999995</v>
      </c>
      <c r="J15" s="432"/>
      <c r="K15" s="433">
        <v>0.31900000000000001</v>
      </c>
      <c r="L15" s="432"/>
      <c r="M15" s="433">
        <v>1.5009999999999999</v>
      </c>
      <c r="N15" s="432"/>
      <c r="O15" s="452">
        <v>3.8029999999999999</v>
      </c>
      <c r="P15" s="432"/>
      <c r="Q15" s="433">
        <v>2.44</v>
      </c>
      <c r="R15" s="432"/>
      <c r="S15" s="452">
        <v>6.391</v>
      </c>
      <c r="T15" s="432"/>
      <c r="U15" s="433">
        <v>17.315000000000001</v>
      </c>
      <c r="V15" s="362"/>
      <c r="W15" s="433">
        <v>4.3600000000000003</v>
      </c>
      <c r="X15" s="362"/>
      <c r="Y15" s="433">
        <v>4.3600000000000003</v>
      </c>
      <c r="Z15" s="362"/>
    </row>
    <row r="16" spans="2:26" x14ac:dyDescent="0.2">
      <c r="B16" s="521" t="s">
        <v>190</v>
      </c>
      <c r="C16" s="452">
        <v>0</v>
      </c>
      <c r="E16" s="452">
        <v>0</v>
      </c>
      <c r="G16" s="452">
        <v>0</v>
      </c>
      <c r="I16" s="452">
        <v>7.3</v>
      </c>
      <c r="J16" s="432"/>
      <c r="K16" s="433">
        <v>3.8650000000000002</v>
      </c>
      <c r="L16" s="432"/>
      <c r="M16" s="433">
        <v>2.3929999999999998</v>
      </c>
      <c r="N16" s="432"/>
      <c r="O16" s="452">
        <v>1.6</v>
      </c>
      <c r="P16" s="432"/>
      <c r="Q16" s="433">
        <v>0.57699999999999996</v>
      </c>
      <c r="R16" s="432"/>
      <c r="S16" s="452">
        <v>0.82</v>
      </c>
      <c r="T16" s="432"/>
      <c r="U16" s="433">
        <v>2.1999999999999999E-2</v>
      </c>
      <c r="V16" s="362"/>
      <c r="W16" s="433">
        <v>3.27</v>
      </c>
      <c r="X16" s="362"/>
      <c r="Y16" s="433">
        <v>3.27</v>
      </c>
      <c r="Z16" s="362"/>
    </row>
    <row r="17" spans="2:26" x14ac:dyDescent="0.2">
      <c r="B17" s="521" t="s">
        <v>191</v>
      </c>
      <c r="C17" s="452">
        <v>0.185</v>
      </c>
      <c r="E17" s="452">
        <v>0.185</v>
      </c>
      <c r="G17" s="452">
        <v>0</v>
      </c>
      <c r="I17" s="452">
        <v>0</v>
      </c>
      <c r="J17" s="432"/>
      <c r="K17" s="433">
        <v>0</v>
      </c>
      <c r="L17" s="432"/>
      <c r="M17" s="433">
        <v>0</v>
      </c>
      <c r="N17" s="432"/>
      <c r="O17" s="452">
        <v>0</v>
      </c>
      <c r="P17" s="432"/>
      <c r="Q17" s="433">
        <v>0</v>
      </c>
      <c r="R17" s="432"/>
      <c r="S17" s="452">
        <v>0</v>
      </c>
      <c r="T17" s="432"/>
      <c r="U17" s="433">
        <v>0</v>
      </c>
      <c r="V17" s="362"/>
      <c r="W17" s="433">
        <v>0</v>
      </c>
      <c r="X17" s="362"/>
      <c r="Y17" s="433">
        <v>0</v>
      </c>
      <c r="Z17" s="362"/>
    </row>
    <row r="18" spans="2:26" x14ac:dyDescent="0.2">
      <c r="B18" s="518" t="s">
        <v>153</v>
      </c>
      <c r="C18" s="519"/>
      <c r="D18" s="520">
        <v>0</v>
      </c>
      <c r="E18" s="324"/>
      <c r="F18" s="520">
        <v>0</v>
      </c>
      <c r="G18" s="324"/>
      <c r="H18" s="520">
        <f>SUM(G19:G20)</f>
        <v>30</v>
      </c>
      <c r="I18" s="324"/>
      <c r="J18" s="437">
        <f>SUM(I19:I20)</f>
        <v>0</v>
      </c>
      <c r="L18" s="437">
        <f>SUM(K19:K20)</f>
        <v>0</v>
      </c>
      <c r="N18" s="437">
        <f>SUM(M19:M20)</f>
        <v>0</v>
      </c>
      <c r="O18" s="324"/>
      <c r="P18" s="437">
        <v>0</v>
      </c>
      <c r="R18" s="437">
        <v>0</v>
      </c>
      <c r="S18" s="324"/>
      <c r="T18" s="437">
        <v>0</v>
      </c>
      <c r="V18" s="444">
        <v>22.542999999999999</v>
      </c>
      <c r="X18" s="444">
        <v>10.9</v>
      </c>
      <c r="Z18" s="444">
        <v>10.9</v>
      </c>
    </row>
    <row r="19" spans="2:26" x14ac:dyDescent="0.2">
      <c r="B19" s="523" t="s">
        <v>196</v>
      </c>
      <c r="C19" s="524"/>
      <c r="D19" s="520"/>
      <c r="E19" s="324"/>
      <c r="F19" s="520"/>
      <c r="G19" s="525">
        <v>5</v>
      </c>
      <c r="H19" s="520"/>
      <c r="I19" s="324"/>
      <c r="J19" s="526"/>
      <c r="K19" s="435"/>
      <c r="L19" s="437"/>
      <c r="N19" s="437"/>
      <c r="O19" s="324"/>
      <c r="P19" s="432"/>
      <c r="R19" s="432"/>
      <c r="S19" s="324"/>
      <c r="T19" s="432"/>
      <c r="V19" s="362"/>
      <c r="X19" s="362"/>
      <c r="Z19" s="362"/>
    </row>
    <row r="20" spans="2:26" x14ac:dyDescent="0.2">
      <c r="B20" s="523" t="s">
        <v>189</v>
      </c>
      <c r="C20" s="524"/>
      <c r="D20" s="438"/>
      <c r="E20" s="324"/>
      <c r="F20" s="520"/>
      <c r="G20" s="525">
        <v>25</v>
      </c>
      <c r="H20" s="520"/>
      <c r="I20" s="236"/>
      <c r="J20" s="526"/>
      <c r="K20" s="431"/>
      <c r="L20" s="438"/>
      <c r="N20" s="437"/>
      <c r="O20" s="324"/>
      <c r="P20" s="437"/>
      <c r="R20" s="437"/>
      <c r="S20" s="324"/>
      <c r="T20" s="437"/>
      <c r="U20" s="216">
        <v>22.542999999999999</v>
      </c>
      <c r="V20" s="444"/>
      <c r="W20" s="760">
        <v>10.9</v>
      </c>
      <c r="X20" s="444"/>
      <c r="Y20" s="760">
        <v>10.9</v>
      </c>
      <c r="Z20" s="444"/>
    </row>
    <row r="21" spans="2:26" ht="15.75" thickBot="1" x14ac:dyDescent="0.3">
      <c r="B21" s="527" t="s">
        <v>155</v>
      </c>
      <c r="C21" s="528"/>
      <c r="D21" s="529">
        <f>D5+D6+D11+D18</f>
        <v>56.075000000000003</v>
      </c>
      <c r="E21" s="530"/>
      <c r="F21" s="531">
        <f>F5+F6+F11+F18</f>
        <v>44.908999999999999</v>
      </c>
      <c r="G21" s="530"/>
      <c r="H21" s="532">
        <f>H5+H6+H11+H18</f>
        <v>52.156999999999996</v>
      </c>
      <c r="I21" s="533"/>
      <c r="J21" s="534">
        <f>J5+J6+J11+J18</f>
        <v>52.973999999999997</v>
      </c>
      <c r="K21" s="533"/>
      <c r="L21" s="534">
        <f>L5+L6+L11+L18</f>
        <v>46.010000000000005</v>
      </c>
      <c r="M21" s="535"/>
      <c r="N21" s="532">
        <f>N5+N6+N11+N18</f>
        <v>33.79</v>
      </c>
      <c r="O21" s="530"/>
      <c r="P21" s="532">
        <f>P5+P6+P11+P18</f>
        <v>80.581000000000003</v>
      </c>
      <c r="Q21" s="533"/>
      <c r="R21" s="532">
        <f>R5+R6+R11+R18</f>
        <v>53.693000000000005</v>
      </c>
      <c r="S21" s="530"/>
      <c r="T21" s="532">
        <f>T5+T6+T11+T18</f>
        <v>55.992999999999995</v>
      </c>
      <c r="U21" s="533"/>
      <c r="V21" s="536">
        <f>V5+V6+V11+V18</f>
        <v>86.596000000000004</v>
      </c>
      <c r="W21" s="533"/>
      <c r="X21" s="536">
        <f>X5+X6+X11+X18</f>
        <v>64.31</v>
      </c>
      <c r="Y21" s="533"/>
      <c r="Z21" s="536">
        <f>Z5+Z6+Z11+Z18</f>
        <v>64.31</v>
      </c>
    </row>
    <row r="22" spans="2:26" x14ac:dyDescent="0.2">
      <c r="C22" s="465"/>
      <c r="D22" s="465"/>
      <c r="E22" s="465"/>
      <c r="F22" s="465"/>
      <c r="G22" s="465"/>
      <c r="H22" s="465"/>
    </row>
    <row r="23" spans="2:26" ht="15" x14ac:dyDescent="0.25">
      <c r="B23" s="817"/>
      <c r="C23" s="817"/>
      <c r="D23" s="817"/>
      <c r="E23" s="465"/>
      <c r="F23" s="465"/>
      <c r="G23" s="465"/>
      <c r="H23" s="465"/>
    </row>
  </sheetData>
  <sheetProtection insertRows="0"/>
  <mergeCells count="15">
    <mergeCell ref="U3:V3"/>
    <mergeCell ref="B2:Z2"/>
    <mergeCell ref="S3:T3"/>
    <mergeCell ref="Q3:R3"/>
    <mergeCell ref="O3:P3"/>
    <mergeCell ref="M3:N3"/>
    <mergeCell ref="I3:J3"/>
    <mergeCell ref="G3:H3"/>
    <mergeCell ref="W3:X3"/>
    <mergeCell ref="Y3:Z3"/>
    <mergeCell ref="B23:D23"/>
    <mergeCell ref="C3:D3"/>
    <mergeCell ref="B3:B4"/>
    <mergeCell ref="E3:F3"/>
    <mergeCell ref="K3:L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  <pageSetUpPr fitToPage="1"/>
  </sheetPr>
  <dimension ref="B1:Z15"/>
  <sheetViews>
    <sheetView zoomScaleNormal="100" zoomScaleSheetLayoutView="100" workbookViewId="0"/>
  </sheetViews>
  <sheetFormatPr defaultColWidth="9.140625" defaultRowHeight="12.75" x14ac:dyDescent="0.2"/>
  <cols>
    <col min="1" max="1" width="4.7109375" style="192" customWidth="1"/>
    <col min="2" max="2" width="44.2851562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0" width="9.140625" style="192"/>
    <col min="11" max="11" width="11.7109375" style="192" bestFit="1" customWidth="1"/>
    <col min="12" max="16384" width="9.140625" style="192"/>
  </cols>
  <sheetData>
    <row r="1" spans="2:26" ht="13.5" thickBot="1" x14ac:dyDescent="0.25">
      <c r="S1" s="537"/>
      <c r="T1" s="537"/>
      <c r="U1" s="537"/>
      <c r="V1" s="537"/>
      <c r="W1" s="537"/>
      <c r="X1" s="537"/>
      <c r="Y1" s="537"/>
      <c r="Z1" s="537"/>
    </row>
    <row r="2" spans="2:26" ht="53.25" customHeight="1" thickBot="1" x14ac:dyDescent="0.25">
      <c r="B2" s="825" t="s">
        <v>197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7"/>
    </row>
    <row r="3" spans="2:26" x14ac:dyDescent="0.2">
      <c r="B3" s="834" t="s">
        <v>83</v>
      </c>
      <c r="C3" s="832" t="s">
        <v>158</v>
      </c>
      <c r="D3" s="833"/>
      <c r="E3" s="835" t="s">
        <v>47</v>
      </c>
      <c r="F3" s="836"/>
      <c r="G3" s="830" t="s">
        <v>48</v>
      </c>
      <c r="H3" s="831"/>
      <c r="I3" s="823" t="s">
        <v>49</v>
      </c>
      <c r="J3" s="829"/>
      <c r="K3" s="828" t="s">
        <v>50</v>
      </c>
      <c r="L3" s="829"/>
      <c r="M3" s="828" t="s">
        <v>51</v>
      </c>
      <c r="N3" s="829"/>
      <c r="O3" s="828" t="s">
        <v>52</v>
      </c>
      <c r="P3" s="829"/>
      <c r="Q3" s="823" t="s">
        <v>53</v>
      </c>
      <c r="R3" s="829"/>
      <c r="S3" s="828" t="s">
        <v>54</v>
      </c>
      <c r="T3" s="829"/>
      <c r="U3" s="823" t="s">
        <v>55</v>
      </c>
      <c r="V3" s="824"/>
      <c r="W3" s="823" t="s">
        <v>56</v>
      </c>
      <c r="X3" s="824"/>
      <c r="Y3" s="823" t="s">
        <v>57</v>
      </c>
      <c r="Z3" s="824"/>
    </row>
    <row r="4" spans="2:26" x14ac:dyDescent="0.2">
      <c r="B4" s="799"/>
      <c r="C4" s="538" t="s">
        <v>85</v>
      </c>
      <c r="D4" s="539" t="s">
        <v>86</v>
      </c>
      <c r="E4" s="430" t="s">
        <v>85</v>
      </c>
      <c r="F4" s="540" t="s">
        <v>86</v>
      </c>
      <c r="G4" s="430" t="s">
        <v>85</v>
      </c>
      <c r="H4" s="439" t="s">
        <v>86</v>
      </c>
      <c r="I4" s="425" t="s">
        <v>85</v>
      </c>
      <c r="J4" s="439" t="s">
        <v>86</v>
      </c>
      <c r="K4" s="430" t="s">
        <v>85</v>
      </c>
      <c r="L4" s="439" t="s">
        <v>86</v>
      </c>
      <c r="M4" s="430" t="s">
        <v>85</v>
      </c>
      <c r="N4" s="439" t="s">
        <v>86</v>
      </c>
      <c r="O4" s="430" t="s">
        <v>85</v>
      </c>
      <c r="P4" s="439" t="s">
        <v>86</v>
      </c>
      <c r="Q4" s="425" t="s">
        <v>85</v>
      </c>
      <c r="R4" s="439" t="s">
        <v>86</v>
      </c>
      <c r="S4" s="430" t="s">
        <v>85</v>
      </c>
      <c r="T4" s="439" t="s">
        <v>86</v>
      </c>
      <c r="U4" s="425" t="s">
        <v>85</v>
      </c>
      <c r="V4" s="445" t="s">
        <v>86</v>
      </c>
      <c r="W4" s="425" t="s">
        <v>85</v>
      </c>
      <c r="X4" s="445" t="s">
        <v>86</v>
      </c>
      <c r="Y4" s="425" t="s">
        <v>85</v>
      </c>
      <c r="Z4" s="445" t="s">
        <v>86</v>
      </c>
    </row>
    <row r="5" spans="2:26" ht="12.75" customHeight="1" x14ac:dyDescent="0.2">
      <c r="B5" s="541" t="s">
        <v>87</v>
      </c>
      <c r="C5" s="542"/>
      <c r="D5" s="543">
        <f>SUM(C6:C7)</f>
        <v>0.18</v>
      </c>
      <c r="E5" s="456"/>
      <c r="F5" s="451">
        <f>SUM(E6:E7)</f>
        <v>0.16866</v>
      </c>
      <c r="G5" s="456"/>
      <c r="H5" s="451">
        <f>SUM(G6:G7)</f>
        <v>0.18</v>
      </c>
      <c r="I5" s="544"/>
      <c r="J5" s="545">
        <f>SUM(I6:I7)</f>
        <v>0.26</v>
      </c>
      <c r="K5" s="454"/>
      <c r="L5" s="457">
        <f>SUM(K6:K7)</f>
        <v>0.40500000000000003</v>
      </c>
      <c r="M5" s="454"/>
      <c r="N5" s="457">
        <v>0.41599999999999998</v>
      </c>
      <c r="O5" s="454"/>
      <c r="P5" s="457">
        <v>0.38</v>
      </c>
      <c r="Q5" s="449"/>
      <c r="R5" s="457">
        <v>0.309</v>
      </c>
      <c r="S5" s="449"/>
      <c r="T5" s="457">
        <f>S6+S7</f>
        <v>0.45600000000000002</v>
      </c>
      <c r="U5" s="449"/>
      <c r="V5" s="446">
        <v>0.45099999999999996</v>
      </c>
      <c r="W5" s="449"/>
      <c r="X5" s="446">
        <v>0.48</v>
      </c>
      <c r="Y5" s="449"/>
      <c r="Z5" s="446">
        <v>0.49</v>
      </c>
    </row>
    <row r="6" spans="2:26" ht="12.75" customHeight="1" x14ac:dyDescent="0.2">
      <c r="B6" s="546" t="s">
        <v>198</v>
      </c>
      <c r="C6" s="547">
        <v>0.11</v>
      </c>
      <c r="D6" s="543"/>
      <c r="E6" s="547">
        <f>(0.11-(0.11*0.063))</f>
        <v>0.10306999999999999</v>
      </c>
      <c r="F6" s="451"/>
      <c r="G6" s="547">
        <v>0.11</v>
      </c>
      <c r="H6" s="451"/>
      <c r="I6" s="455">
        <v>0.184</v>
      </c>
      <c r="J6" s="457"/>
      <c r="K6" s="455">
        <v>0.23400000000000001</v>
      </c>
      <c r="L6" s="457"/>
      <c r="M6" s="455">
        <v>0.246</v>
      </c>
      <c r="N6" s="457"/>
      <c r="O6" s="455">
        <v>0.20100000000000001</v>
      </c>
      <c r="P6" s="457"/>
      <c r="Q6" s="450">
        <v>0.20599999999999999</v>
      </c>
      <c r="R6" s="457"/>
      <c r="S6" s="450">
        <v>0.223</v>
      </c>
      <c r="T6" s="457"/>
      <c r="U6" s="450">
        <v>0.28699999999999998</v>
      </c>
      <c r="V6" s="446"/>
      <c r="W6" s="450">
        <v>0.314</v>
      </c>
      <c r="X6" s="446"/>
      <c r="Y6" s="450">
        <v>0.32100000000000001</v>
      </c>
      <c r="Z6" s="446"/>
    </row>
    <row r="7" spans="2:26" ht="12.75" customHeight="1" x14ac:dyDescent="0.2">
      <c r="B7" s="546" t="s">
        <v>199</v>
      </c>
      <c r="C7" s="547">
        <v>7.0000000000000007E-2</v>
      </c>
      <c r="D7" s="543"/>
      <c r="E7" s="547">
        <f>(0.07-(0.07*0.063))</f>
        <v>6.5590000000000009E-2</v>
      </c>
      <c r="F7" s="451"/>
      <c r="G7" s="547">
        <v>7.0000000000000007E-2</v>
      </c>
      <c r="H7" s="451"/>
      <c r="I7" s="455">
        <v>7.5999999999999998E-2</v>
      </c>
      <c r="J7" s="457"/>
      <c r="K7" s="455">
        <v>0.17100000000000001</v>
      </c>
      <c r="L7" s="457"/>
      <c r="M7" s="455">
        <v>0.17</v>
      </c>
      <c r="N7" s="457"/>
      <c r="O7" s="455">
        <v>0.17899999999999999</v>
      </c>
      <c r="P7" s="457"/>
      <c r="Q7" s="450">
        <v>0.10299999999999999</v>
      </c>
      <c r="R7" s="457"/>
      <c r="S7" s="450">
        <v>0.23300000000000001</v>
      </c>
      <c r="T7" s="457"/>
      <c r="U7" s="450">
        <v>0.16400000000000001</v>
      </c>
      <c r="V7" s="446"/>
      <c r="W7" s="450">
        <v>0.16600000000000001</v>
      </c>
      <c r="X7" s="446"/>
      <c r="Y7" s="450">
        <v>0.16900000000000001</v>
      </c>
      <c r="Z7" s="446"/>
    </row>
    <row r="8" spans="2:26" ht="12.75" customHeight="1" x14ac:dyDescent="0.2">
      <c r="B8" s="548" t="s">
        <v>90</v>
      </c>
      <c r="C8" s="549"/>
      <c r="D8" s="543">
        <f>SUM(C9:C9)</f>
        <v>1</v>
      </c>
      <c r="E8" s="547"/>
      <c r="F8" s="451">
        <f>SUM(E9:E9)</f>
        <v>0.93700000000000006</v>
      </c>
      <c r="G8" s="547"/>
      <c r="H8" s="451">
        <f>SUM(G9:G9)</f>
        <v>1</v>
      </c>
      <c r="I8" s="455"/>
      <c r="J8" s="457">
        <f>SUM(I9:I9)</f>
        <v>1.1830000000000001</v>
      </c>
      <c r="K8" s="455"/>
      <c r="L8" s="457">
        <f>SUM(K9:K9)</f>
        <v>1.1060000000000001</v>
      </c>
      <c r="M8" s="455"/>
      <c r="N8" s="457">
        <v>1.028</v>
      </c>
      <c r="O8" s="455"/>
      <c r="P8" s="457">
        <v>0.98199999999999998</v>
      </c>
      <c r="Q8" s="450"/>
      <c r="R8" s="457">
        <v>1.0589999999999999</v>
      </c>
      <c r="S8" s="450"/>
      <c r="T8" s="457">
        <f>S9</f>
        <v>0.89</v>
      </c>
      <c r="U8" s="450"/>
      <c r="V8" s="446">
        <v>0.94099999999999995</v>
      </c>
      <c r="W8" s="450"/>
      <c r="X8" s="446">
        <v>0.89800000000000002</v>
      </c>
      <c r="Y8" s="450"/>
      <c r="Z8" s="446">
        <v>0.91600000000000004</v>
      </c>
    </row>
    <row r="9" spans="2:26" ht="12.75" customHeight="1" x14ac:dyDescent="0.2">
      <c r="B9" s="546" t="s">
        <v>200</v>
      </c>
      <c r="C9" s="547">
        <v>1</v>
      </c>
      <c r="D9" s="543"/>
      <c r="E9" s="547">
        <f>(1-(1*0.063))</f>
        <v>0.93700000000000006</v>
      </c>
      <c r="F9" s="451"/>
      <c r="G9" s="547">
        <v>1</v>
      </c>
      <c r="H9" s="451"/>
      <c r="I9" s="455">
        <v>1.1830000000000001</v>
      </c>
      <c r="J9" s="457"/>
      <c r="K9" s="455">
        <v>1.1060000000000001</v>
      </c>
      <c r="L9" s="457"/>
      <c r="M9" s="455">
        <v>1.028</v>
      </c>
      <c r="N9" s="457"/>
      <c r="O9" s="455">
        <v>0.98199999999999998</v>
      </c>
      <c r="P9" s="457"/>
      <c r="Q9" s="450">
        <v>1.0589999999999999</v>
      </c>
      <c r="R9" s="457"/>
      <c r="S9" s="450">
        <v>0.89</v>
      </c>
      <c r="T9" s="457"/>
      <c r="U9" s="450">
        <v>0.94099999999999995</v>
      </c>
      <c r="V9" s="446"/>
      <c r="W9" s="450">
        <v>0.89800000000000002</v>
      </c>
      <c r="X9" s="446"/>
      <c r="Y9" s="450">
        <v>0.91600000000000004</v>
      </c>
      <c r="Z9" s="446"/>
    </row>
    <row r="10" spans="2:26" x14ac:dyDescent="0.2">
      <c r="B10" s="541" t="s">
        <v>61</v>
      </c>
      <c r="C10" s="549"/>
      <c r="D10" s="543">
        <f>SUM(C11:C12)</f>
        <v>0.21000000000000002</v>
      </c>
      <c r="E10" s="547"/>
      <c r="F10" s="451">
        <f>SUM(E11:E12)</f>
        <v>0.19677000000000003</v>
      </c>
      <c r="G10" s="547"/>
      <c r="H10" s="451">
        <f>SUM(G11:G12)</f>
        <v>0.21000000000000002</v>
      </c>
      <c r="I10" s="455"/>
      <c r="J10" s="457">
        <f>SUM(I11:I12)</f>
        <v>7.2999999999999995E-2</v>
      </c>
      <c r="K10" s="455"/>
      <c r="L10" s="457">
        <f>SUM(K11:K12)</f>
        <v>0.13300000000000001</v>
      </c>
      <c r="M10" s="455"/>
      <c r="N10" s="457">
        <v>0.13</v>
      </c>
      <c r="O10" s="455"/>
      <c r="P10" s="457">
        <v>0.14799999999999999</v>
      </c>
      <c r="Q10" s="450"/>
      <c r="R10" s="457">
        <v>0.151</v>
      </c>
      <c r="S10" s="450"/>
      <c r="T10" s="457">
        <f>S11+S12</f>
        <v>0.20200000000000001</v>
      </c>
      <c r="U10" s="450"/>
      <c r="V10" s="446">
        <v>0.11699999999999999</v>
      </c>
      <c r="W10" s="450"/>
      <c r="X10" s="446">
        <v>0.17599999999999999</v>
      </c>
      <c r="Y10" s="450"/>
      <c r="Z10" s="446">
        <v>0.17899999999999999</v>
      </c>
    </row>
    <row r="11" spans="2:26" x14ac:dyDescent="0.2">
      <c r="B11" s="546" t="s">
        <v>201</v>
      </c>
      <c r="C11" s="547">
        <v>0.14000000000000001</v>
      </c>
      <c r="D11" s="543"/>
      <c r="E11" s="547">
        <f>(0.14-(0.14*0.063))</f>
        <v>0.13118000000000002</v>
      </c>
      <c r="F11" s="451"/>
      <c r="G11" s="547">
        <v>0.14000000000000001</v>
      </c>
      <c r="H11" s="451"/>
      <c r="I11" s="455">
        <v>0.06</v>
      </c>
      <c r="J11" s="457"/>
      <c r="K11" s="455">
        <v>6.7000000000000004E-2</v>
      </c>
      <c r="L11" s="457"/>
      <c r="M11" s="455">
        <v>6.4000000000000001E-2</v>
      </c>
      <c r="N11" s="457"/>
      <c r="O11" s="455">
        <v>6.9000000000000006E-2</v>
      </c>
      <c r="P11" s="457"/>
      <c r="Q11" s="450">
        <v>5.0999999999999997E-2</v>
      </c>
      <c r="R11" s="457"/>
      <c r="S11" s="450">
        <v>9.7000000000000003E-2</v>
      </c>
      <c r="T11" s="457"/>
      <c r="U11" s="450">
        <v>6.2E-2</v>
      </c>
      <c r="V11" s="446"/>
      <c r="W11" s="450">
        <v>0.105</v>
      </c>
      <c r="X11" s="446"/>
      <c r="Y11" s="450">
        <v>0.107</v>
      </c>
      <c r="Z11" s="446"/>
    </row>
    <row r="12" spans="2:26" x14ac:dyDescent="0.2">
      <c r="B12" s="546" t="s">
        <v>202</v>
      </c>
      <c r="C12" s="547">
        <v>7.0000000000000007E-2</v>
      </c>
      <c r="D12" s="543"/>
      <c r="E12" s="547">
        <f>(0.07-(0.07*0.063))</f>
        <v>6.5590000000000009E-2</v>
      </c>
      <c r="F12" s="451"/>
      <c r="G12" s="547">
        <v>7.0000000000000007E-2</v>
      </c>
      <c r="H12" s="451"/>
      <c r="I12" s="455">
        <v>1.2999999999999999E-2</v>
      </c>
      <c r="J12" s="457"/>
      <c r="K12" s="455">
        <v>6.6000000000000003E-2</v>
      </c>
      <c r="L12" s="457"/>
      <c r="M12" s="455">
        <v>6.6000000000000003E-2</v>
      </c>
      <c r="N12" s="457"/>
      <c r="O12" s="455">
        <v>7.9000000000000001E-2</v>
      </c>
      <c r="P12" s="457"/>
      <c r="Q12" s="450">
        <v>0.1</v>
      </c>
      <c r="R12" s="457"/>
      <c r="S12" s="450">
        <v>0.105</v>
      </c>
      <c r="T12" s="457"/>
      <c r="U12" s="450">
        <v>5.5E-2</v>
      </c>
      <c r="V12" s="446"/>
      <c r="W12" s="450">
        <v>7.0999999999999994E-2</v>
      </c>
      <c r="X12" s="446"/>
      <c r="Y12" s="450">
        <v>7.1999999999999995E-2</v>
      </c>
      <c r="Z12" s="446"/>
    </row>
    <row r="13" spans="2:26" x14ac:dyDescent="0.2">
      <c r="B13" s="541" t="s">
        <v>153</v>
      </c>
      <c r="C13" s="542"/>
      <c r="D13" s="550">
        <v>0</v>
      </c>
      <c r="E13" s="456"/>
      <c r="F13" s="551">
        <v>0</v>
      </c>
      <c r="G13" s="456"/>
      <c r="H13" s="551">
        <v>0</v>
      </c>
      <c r="I13" s="456"/>
      <c r="J13" s="441">
        <v>0</v>
      </c>
      <c r="K13" s="440"/>
      <c r="L13" s="441">
        <v>0</v>
      </c>
      <c r="M13" s="456"/>
      <c r="N13" s="458">
        <v>0</v>
      </c>
      <c r="O13" s="456"/>
      <c r="P13" s="458">
        <v>0</v>
      </c>
      <c r="Q13" s="451"/>
      <c r="R13" s="458"/>
      <c r="S13" s="451"/>
      <c r="T13" s="458"/>
      <c r="U13" s="451"/>
      <c r="V13" s="447"/>
      <c r="W13" s="451"/>
      <c r="X13" s="447"/>
      <c r="Y13" s="451"/>
      <c r="Z13" s="447"/>
    </row>
    <row r="14" spans="2:26" ht="15.75" thickBot="1" x14ac:dyDescent="0.3">
      <c r="B14" s="552" t="s">
        <v>155</v>
      </c>
      <c r="C14" s="553"/>
      <c r="D14" s="554">
        <f>D5+D8+D10+E13</f>
        <v>1.39</v>
      </c>
      <c r="E14" s="555"/>
      <c r="F14" s="556">
        <f>F5+F8+F10+F13</f>
        <v>1.3024300000000002</v>
      </c>
      <c r="G14" s="555"/>
      <c r="H14" s="556">
        <f>H5+H8+H10+H13</f>
        <v>1.39</v>
      </c>
      <c r="I14" s="555"/>
      <c r="J14" s="557">
        <f>J5+J8+J10+J13</f>
        <v>1.516</v>
      </c>
      <c r="K14" s="555"/>
      <c r="L14" s="557">
        <f>L5+L8+L10+L13</f>
        <v>1.6440000000000001</v>
      </c>
      <c r="M14" s="555"/>
      <c r="N14" s="558">
        <f>N5+N8+N10+N13</f>
        <v>1.5739999999999998</v>
      </c>
      <c r="O14" s="555"/>
      <c r="P14" s="558">
        <f>P5+P8+P10+P13</f>
        <v>1.51</v>
      </c>
      <c r="Q14" s="554"/>
      <c r="R14" s="558">
        <f>R5+R8+R10+R13</f>
        <v>1.5189999999999999</v>
      </c>
      <c r="S14" s="555"/>
      <c r="T14" s="558">
        <f>T5+T8+T10+T13</f>
        <v>1.548</v>
      </c>
      <c r="U14" s="554"/>
      <c r="V14" s="559">
        <f>V5+V8+V10+V13</f>
        <v>1.5089999999999999</v>
      </c>
      <c r="W14" s="554"/>
      <c r="X14" s="559">
        <f>X5+X8+X10+X13</f>
        <v>1.554</v>
      </c>
      <c r="Y14" s="554"/>
      <c r="Z14" s="559">
        <f>Z5+Z8+Z10+Z13</f>
        <v>1.5850000000000002</v>
      </c>
    </row>
    <row r="15" spans="2:26" x14ac:dyDescent="0.2">
      <c r="C15" s="193"/>
      <c r="D15" s="193"/>
      <c r="K15" s="419"/>
      <c r="M15" s="419"/>
      <c r="O15" s="419"/>
    </row>
  </sheetData>
  <sheetProtection insertRows="0"/>
  <mergeCells count="14">
    <mergeCell ref="U3:V3"/>
    <mergeCell ref="B2:Z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00"/>
    <pageSetUpPr fitToPage="1"/>
  </sheetPr>
  <dimension ref="B1:Z18"/>
  <sheetViews>
    <sheetView zoomScaleNormal="100" zoomScaleSheetLayoutView="130" workbookViewId="0"/>
  </sheetViews>
  <sheetFormatPr defaultColWidth="9.140625" defaultRowHeight="12.75" x14ac:dyDescent="0.2"/>
  <cols>
    <col min="1" max="1" width="4.7109375" style="189" customWidth="1"/>
    <col min="2" max="2" width="45" style="189" customWidth="1"/>
    <col min="3" max="3" width="8.7109375" style="189" customWidth="1"/>
    <col min="4" max="4" width="9.28515625" style="189" customWidth="1"/>
    <col min="5" max="5" width="8.7109375" style="189" customWidth="1"/>
    <col min="6" max="6" width="9.28515625" style="189" customWidth="1"/>
    <col min="7" max="7" width="8.7109375" style="189" customWidth="1"/>
    <col min="8" max="8" width="9.28515625" style="189" customWidth="1"/>
    <col min="9" max="14" width="9.140625" style="189"/>
    <col min="15" max="16" width="8.85546875" style="189"/>
    <col min="17" max="16384" width="9.140625" style="189"/>
  </cols>
  <sheetData>
    <row r="1" spans="2:26" ht="13.5" thickBot="1" x14ac:dyDescent="0.25">
      <c r="S1" s="560"/>
      <c r="T1" s="560"/>
      <c r="U1" s="560"/>
      <c r="V1" s="560"/>
      <c r="W1" s="560"/>
      <c r="X1" s="560"/>
      <c r="Y1" s="560"/>
      <c r="Z1" s="560"/>
    </row>
    <row r="2" spans="2:26" ht="54" customHeight="1" thickBot="1" x14ac:dyDescent="0.25">
      <c r="B2" s="839" t="s">
        <v>203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1"/>
    </row>
    <row r="3" spans="2:26" x14ac:dyDescent="0.2">
      <c r="B3" s="834" t="s">
        <v>83</v>
      </c>
      <c r="C3" s="835" t="s">
        <v>46</v>
      </c>
      <c r="D3" s="845"/>
      <c r="E3" s="835" t="s">
        <v>47</v>
      </c>
      <c r="F3" s="836"/>
      <c r="G3" s="835" t="s">
        <v>48</v>
      </c>
      <c r="H3" s="845"/>
      <c r="I3" s="830" t="s">
        <v>49</v>
      </c>
      <c r="J3" s="831"/>
      <c r="K3" s="830" t="s">
        <v>50</v>
      </c>
      <c r="L3" s="831"/>
      <c r="M3" s="830" t="s">
        <v>51</v>
      </c>
      <c r="N3" s="831"/>
      <c r="O3" s="830" t="s">
        <v>52</v>
      </c>
      <c r="P3" s="831"/>
      <c r="Q3" s="837" t="s">
        <v>53</v>
      </c>
      <c r="R3" s="831"/>
      <c r="S3" s="830" t="s">
        <v>54</v>
      </c>
      <c r="T3" s="831"/>
      <c r="U3" s="837" t="s">
        <v>55</v>
      </c>
      <c r="V3" s="838"/>
      <c r="W3" s="837" t="s">
        <v>56</v>
      </c>
      <c r="X3" s="838"/>
      <c r="Y3" s="837" t="s">
        <v>57</v>
      </c>
      <c r="Z3" s="838"/>
    </row>
    <row r="4" spans="2:26" x14ac:dyDescent="0.2">
      <c r="B4" s="799"/>
      <c r="C4" s="561" t="s">
        <v>85</v>
      </c>
      <c r="D4" s="484" t="s">
        <v>86</v>
      </c>
      <c r="E4" s="561" t="s">
        <v>85</v>
      </c>
      <c r="F4" s="562" t="s">
        <v>86</v>
      </c>
      <c r="G4" s="561" t="s">
        <v>85</v>
      </c>
      <c r="H4" s="484" t="s">
        <v>86</v>
      </c>
      <c r="I4" s="562" t="s">
        <v>85</v>
      </c>
      <c r="J4" s="484" t="s">
        <v>86</v>
      </c>
      <c r="K4" s="562" t="s">
        <v>85</v>
      </c>
      <c r="L4" s="484" t="s">
        <v>86</v>
      </c>
      <c r="M4" s="562" t="s">
        <v>85</v>
      </c>
      <c r="N4" s="484" t="s">
        <v>86</v>
      </c>
      <c r="O4" s="561" t="s">
        <v>85</v>
      </c>
      <c r="P4" s="484" t="s">
        <v>86</v>
      </c>
      <c r="Q4" s="562" t="s">
        <v>85</v>
      </c>
      <c r="R4" s="484" t="s">
        <v>86</v>
      </c>
      <c r="S4" s="561" t="s">
        <v>85</v>
      </c>
      <c r="T4" s="484" t="s">
        <v>86</v>
      </c>
      <c r="U4" s="562" t="s">
        <v>85</v>
      </c>
      <c r="V4" s="563" t="s">
        <v>86</v>
      </c>
      <c r="W4" s="562" t="s">
        <v>85</v>
      </c>
      <c r="X4" s="563" t="s">
        <v>86</v>
      </c>
      <c r="Y4" s="562" t="s">
        <v>85</v>
      </c>
      <c r="Z4" s="563" t="s">
        <v>86</v>
      </c>
    </row>
    <row r="5" spans="2:26" x14ac:dyDescent="0.2">
      <c r="B5" s="564" t="s">
        <v>87</v>
      </c>
      <c r="C5" s="565"/>
      <c r="D5" s="566">
        <v>0</v>
      </c>
      <c r="E5" s="567"/>
      <c r="F5" s="566">
        <v>0</v>
      </c>
      <c r="G5" s="567"/>
      <c r="H5" s="568">
        <v>0</v>
      </c>
      <c r="I5" s="569"/>
      <c r="J5" s="570">
        <v>0</v>
      </c>
      <c r="K5" s="569"/>
      <c r="L5" s="570">
        <v>0</v>
      </c>
      <c r="M5" s="569"/>
      <c r="N5" s="570">
        <v>0</v>
      </c>
      <c r="O5" s="571"/>
      <c r="P5" s="570">
        <v>0</v>
      </c>
      <c r="Q5" s="569"/>
      <c r="R5" s="570">
        <v>0</v>
      </c>
      <c r="S5" s="571"/>
      <c r="T5" s="570">
        <v>0</v>
      </c>
      <c r="U5" s="569"/>
      <c r="V5" s="572">
        <v>0</v>
      </c>
      <c r="W5" s="569"/>
      <c r="X5" s="572">
        <v>0</v>
      </c>
      <c r="Y5" s="569"/>
      <c r="Z5" s="572">
        <v>0</v>
      </c>
    </row>
    <row r="6" spans="2:26" x14ac:dyDescent="0.2">
      <c r="B6" s="564" t="s">
        <v>90</v>
      </c>
      <c r="C6" s="565"/>
      <c r="D6" s="566">
        <v>0</v>
      </c>
      <c r="E6" s="573"/>
      <c r="F6" s="566">
        <v>0</v>
      </c>
      <c r="G6" s="573"/>
      <c r="H6" s="568">
        <v>0</v>
      </c>
      <c r="I6" s="574"/>
      <c r="J6" s="570">
        <v>0</v>
      </c>
      <c r="K6" s="574"/>
      <c r="L6" s="570">
        <v>0</v>
      </c>
      <c r="M6" s="574"/>
      <c r="N6" s="570">
        <v>0</v>
      </c>
      <c r="O6" s="575"/>
      <c r="P6" s="570">
        <v>0</v>
      </c>
      <c r="Q6" s="574"/>
      <c r="R6" s="570">
        <v>0</v>
      </c>
      <c r="S6" s="575"/>
      <c r="T6" s="570">
        <v>0</v>
      </c>
      <c r="U6" s="574"/>
      <c r="V6" s="572">
        <v>0</v>
      </c>
      <c r="W6" s="574"/>
      <c r="X6" s="572">
        <v>0</v>
      </c>
      <c r="Y6" s="574"/>
      <c r="Z6" s="572">
        <v>0</v>
      </c>
    </row>
    <row r="7" spans="2:26" x14ac:dyDescent="0.2">
      <c r="B7" s="564" t="s">
        <v>61</v>
      </c>
      <c r="C7" s="565"/>
      <c r="D7" s="566">
        <f>SUM(C8:C14)</f>
        <v>8.136000000000001</v>
      </c>
      <c r="E7" s="573"/>
      <c r="F7" s="566">
        <f>SUM(E8:E14)</f>
        <v>6.8839999999999995</v>
      </c>
      <c r="G7" s="573"/>
      <c r="H7" s="568">
        <f>SUM(G8:G14)</f>
        <v>6.0430000000000001</v>
      </c>
      <c r="I7" s="574"/>
      <c r="J7" s="570">
        <f>SUM(I8:I14)</f>
        <v>8.6259999999999994</v>
      </c>
      <c r="K7" s="574"/>
      <c r="L7" s="570">
        <f>SUM(K8:K14)</f>
        <v>7.5720000000000001</v>
      </c>
      <c r="M7" s="574"/>
      <c r="N7" s="570">
        <f>SUM(M8:M14)</f>
        <v>11.056000000000001</v>
      </c>
      <c r="O7" s="575"/>
      <c r="P7" s="570">
        <f>SUM(O8:O14)</f>
        <v>8.1760000000000002</v>
      </c>
      <c r="Q7" s="574"/>
      <c r="R7" s="570">
        <f>SUM(Q8:Q14)</f>
        <v>7.801000000000001</v>
      </c>
      <c r="S7" s="575"/>
      <c r="T7" s="570">
        <f>SUM(S8:S14)</f>
        <v>7.9480000000000004</v>
      </c>
      <c r="U7" s="574"/>
      <c r="V7" s="572">
        <f>SUM(U8:U14)</f>
        <v>7.2549999999999999</v>
      </c>
      <c r="W7" s="574"/>
      <c r="X7" s="572">
        <f>SUM(W8:W14)</f>
        <v>7.2549999999999999</v>
      </c>
      <c r="Y7" s="574"/>
      <c r="Z7" s="572">
        <f>SUM(Y8:Y14)</f>
        <v>5.7490000000000006</v>
      </c>
    </row>
    <row r="8" spans="2:26" x14ac:dyDescent="0.2">
      <c r="B8" s="576" t="s">
        <v>204</v>
      </c>
      <c r="C8" s="577">
        <v>0.69799999999999995</v>
      </c>
      <c r="D8" s="308"/>
      <c r="E8" s="577">
        <v>0.66200000000000003</v>
      </c>
      <c r="F8" s="308"/>
      <c r="G8" s="577">
        <v>0.66200000000000003</v>
      </c>
      <c r="H8" s="578"/>
      <c r="I8" s="579">
        <v>0.66200000000000003</v>
      </c>
      <c r="J8" s="580"/>
      <c r="K8" s="579">
        <v>0.66200000000000003</v>
      </c>
      <c r="L8" s="580"/>
      <c r="M8" s="579">
        <v>0.66200000000000003</v>
      </c>
      <c r="N8" s="580"/>
      <c r="O8" s="581">
        <v>0.66200000000000003</v>
      </c>
      <c r="P8" s="580"/>
      <c r="Q8" s="581">
        <v>0.66200000000000003</v>
      </c>
      <c r="R8" s="580"/>
      <c r="S8" s="581">
        <v>0.66200000000000003</v>
      </c>
      <c r="T8" s="580"/>
      <c r="U8" s="579">
        <v>0.311</v>
      </c>
      <c r="V8" s="582"/>
      <c r="W8" s="579">
        <v>0.311</v>
      </c>
      <c r="X8" s="582"/>
      <c r="Y8" s="579">
        <v>0.151</v>
      </c>
      <c r="Z8" s="582"/>
    </row>
    <row r="9" spans="2:26" x14ac:dyDescent="0.2">
      <c r="B9" s="576" t="s">
        <v>205</v>
      </c>
      <c r="C9" s="577">
        <v>1.887</v>
      </c>
      <c r="D9" s="308"/>
      <c r="E9" s="577">
        <v>1.7889999999999999</v>
      </c>
      <c r="F9" s="308"/>
      <c r="G9" s="577">
        <v>0.94199999999999995</v>
      </c>
      <c r="H9" s="578"/>
      <c r="I9" s="579">
        <v>1.4419999999999999</v>
      </c>
      <c r="J9" s="580"/>
      <c r="K9" s="579">
        <v>2.0670000000000002</v>
      </c>
      <c r="L9" s="580"/>
      <c r="M9" s="579">
        <v>2.0649999999999999</v>
      </c>
      <c r="N9" s="580"/>
      <c r="O9" s="581">
        <v>2.0649999999999999</v>
      </c>
      <c r="P9" s="580"/>
      <c r="Q9" s="581">
        <v>2.2130000000000001</v>
      </c>
      <c r="R9" s="580"/>
      <c r="S9" s="581">
        <v>2.2130000000000001</v>
      </c>
      <c r="T9" s="580"/>
      <c r="U9" s="579">
        <v>2.3130000000000002</v>
      </c>
      <c r="V9" s="582"/>
      <c r="W9" s="579">
        <v>2.3130000000000002</v>
      </c>
      <c r="X9" s="582"/>
      <c r="Y9" s="579">
        <v>2.3130000000000002</v>
      </c>
      <c r="Z9" s="582"/>
    </row>
    <row r="10" spans="2:26" x14ac:dyDescent="0.2">
      <c r="B10" s="576" t="s">
        <v>206</v>
      </c>
      <c r="C10" s="577">
        <v>0.87</v>
      </c>
      <c r="D10" s="308"/>
      <c r="E10" s="577">
        <v>0</v>
      </c>
      <c r="F10" s="308"/>
      <c r="G10" s="577">
        <v>0</v>
      </c>
      <c r="H10" s="578"/>
      <c r="I10" s="579">
        <v>0</v>
      </c>
      <c r="J10" s="580"/>
      <c r="K10" s="579">
        <v>0</v>
      </c>
      <c r="L10" s="580"/>
      <c r="M10" s="579">
        <v>0</v>
      </c>
      <c r="N10" s="580"/>
      <c r="O10" s="581">
        <v>7.4999999999999997E-2</v>
      </c>
      <c r="P10" s="580"/>
      <c r="Q10" s="581">
        <v>0</v>
      </c>
      <c r="R10" s="580"/>
      <c r="S10" s="581">
        <v>0</v>
      </c>
      <c r="T10" s="580"/>
      <c r="U10" s="579">
        <v>0</v>
      </c>
      <c r="V10" s="582"/>
      <c r="W10" s="579">
        <v>0</v>
      </c>
      <c r="X10" s="582"/>
      <c r="Y10" s="579">
        <v>0</v>
      </c>
      <c r="Z10" s="582"/>
    </row>
    <row r="11" spans="2:26" x14ac:dyDescent="0.2">
      <c r="B11" s="576" t="s">
        <v>207</v>
      </c>
      <c r="C11" s="577">
        <v>0.124</v>
      </c>
      <c r="D11" s="308"/>
      <c r="E11" s="577">
        <v>0.11600000000000001</v>
      </c>
      <c r="F11" s="308"/>
      <c r="G11" s="577">
        <v>0.11600000000000001</v>
      </c>
      <c r="H11" s="578"/>
      <c r="I11" s="579">
        <v>0.11600000000000001</v>
      </c>
      <c r="J11" s="580"/>
      <c r="K11" s="579">
        <v>0.11600000000000001</v>
      </c>
      <c r="L11" s="580"/>
      <c r="M11" s="579">
        <v>0.11600000000000001</v>
      </c>
      <c r="N11" s="580"/>
      <c r="O11" s="581">
        <v>0.1</v>
      </c>
      <c r="P11" s="580"/>
      <c r="Q11" s="581">
        <v>0.1</v>
      </c>
      <c r="R11" s="580"/>
      <c r="S11" s="581">
        <v>0.1</v>
      </c>
      <c r="T11" s="580"/>
      <c r="U11" s="579">
        <v>0</v>
      </c>
      <c r="V11" s="582"/>
      <c r="W11" s="579">
        <v>0</v>
      </c>
      <c r="X11" s="582"/>
      <c r="Y11" s="579">
        <v>0</v>
      </c>
      <c r="Z11" s="582"/>
    </row>
    <row r="12" spans="2:26" x14ac:dyDescent="0.2">
      <c r="B12" s="576" t="s">
        <v>208</v>
      </c>
      <c r="C12" s="577">
        <v>0.65700000000000003</v>
      </c>
      <c r="D12" s="308"/>
      <c r="E12" s="577">
        <v>0.61899999999999999</v>
      </c>
      <c r="F12" s="308"/>
      <c r="G12" s="577">
        <v>0.69399999999999995</v>
      </c>
      <c r="H12" s="578"/>
      <c r="I12" s="579">
        <v>0.65900000000000003</v>
      </c>
      <c r="J12" s="580"/>
      <c r="K12" s="579">
        <v>0.53800000000000003</v>
      </c>
      <c r="L12" s="580"/>
      <c r="M12" s="579">
        <v>0.53800000000000003</v>
      </c>
      <c r="N12" s="580"/>
      <c r="O12" s="581">
        <v>0.53800000000000003</v>
      </c>
      <c r="P12" s="580"/>
      <c r="Q12" s="581">
        <v>0.50700000000000001</v>
      </c>
      <c r="R12" s="580"/>
      <c r="S12" s="581">
        <v>0.50700000000000001</v>
      </c>
      <c r="T12" s="580"/>
      <c r="U12" s="579">
        <v>0.50700000000000001</v>
      </c>
      <c r="V12" s="582"/>
      <c r="W12" s="579">
        <v>0.50700000000000001</v>
      </c>
      <c r="X12" s="582"/>
      <c r="Y12" s="579">
        <v>0.50700000000000001</v>
      </c>
      <c r="Z12" s="582"/>
    </row>
    <row r="13" spans="2:26" x14ac:dyDescent="0.2">
      <c r="B13" s="576" t="s">
        <v>209</v>
      </c>
      <c r="C13" s="577">
        <v>3.2629999999999999</v>
      </c>
      <c r="D13" s="308"/>
      <c r="E13" s="577">
        <v>3.0939999999999999</v>
      </c>
      <c r="F13" s="308"/>
      <c r="G13" s="577">
        <v>3.0249999999999999</v>
      </c>
      <c r="H13" s="578"/>
      <c r="I13" s="579">
        <v>4.8369999999999997</v>
      </c>
      <c r="J13" s="580"/>
      <c r="K13" s="579">
        <v>3.1970000000000001</v>
      </c>
      <c r="L13" s="580"/>
      <c r="M13" s="579">
        <v>6.7240000000000002</v>
      </c>
      <c r="N13" s="580"/>
      <c r="O13" s="581">
        <v>3.8359999999999999</v>
      </c>
      <c r="P13" s="580"/>
      <c r="Q13" s="581">
        <v>3.77</v>
      </c>
      <c r="R13" s="580"/>
      <c r="S13" s="581">
        <v>3.847</v>
      </c>
      <c r="T13" s="580"/>
      <c r="U13" s="579">
        <v>3.4359999999999999</v>
      </c>
      <c r="V13" s="582"/>
      <c r="W13" s="579">
        <v>3.4359999999999999</v>
      </c>
      <c r="X13" s="582"/>
      <c r="Y13" s="579">
        <v>2.0859999999999999</v>
      </c>
      <c r="Z13" s="582"/>
    </row>
    <row r="14" spans="2:26" x14ac:dyDescent="0.2">
      <c r="B14" s="576" t="s">
        <v>210</v>
      </c>
      <c r="C14" s="577">
        <v>0.63700000000000001</v>
      </c>
      <c r="D14" s="308"/>
      <c r="E14" s="577">
        <v>0.60399999999999998</v>
      </c>
      <c r="F14" s="308"/>
      <c r="G14" s="577">
        <v>0.60399999999999998</v>
      </c>
      <c r="H14" s="578"/>
      <c r="I14" s="579">
        <v>0.91</v>
      </c>
      <c r="J14" s="580"/>
      <c r="K14" s="579">
        <v>0.99199999999999999</v>
      </c>
      <c r="L14" s="580"/>
      <c r="M14" s="579">
        <v>0.95099999999999996</v>
      </c>
      <c r="N14" s="580"/>
      <c r="O14" s="581">
        <v>0.9</v>
      </c>
      <c r="P14" s="580"/>
      <c r="Q14" s="581">
        <v>0.54900000000000004</v>
      </c>
      <c r="R14" s="580"/>
      <c r="S14" s="581">
        <v>0.61899999999999999</v>
      </c>
      <c r="T14" s="580"/>
      <c r="U14" s="579">
        <v>0.68799999999999994</v>
      </c>
      <c r="V14" s="582"/>
      <c r="W14" s="579">
        <v>0.68799999999999994</v>
      </c>
      <c r="X14" s="582"/>
      <c r="Y14" s="579">
        <v>0.69199999999999995</v>
      </c>
      <c r="Z14" s="582"/>
    </row>
    <row r="15" spans="2:26" x14ac:dyDescent="0.2">
      <c r="B15" s="564" t="s">
        <v>153</v>
      </c>
      <c r="C15" s="565"/>
      <c r="D15" s="566">
        <v>0</v>
      </c>
      <c r="E15" s="583"/>
      <c r="F15" s="566">
        <v>0</v>
      </c>
      <c r="G15" s="583"/>
      <c r="H15" s="568">
        <v>0</v>
      </c>
      <c r="I15" s="583"/>
      <c r="J15" s="568">
        <v>0</v>
      </c>
      <c r="K15" s="583"/>
      <c r="L15" s="568">
        <v>0</v>
      </c>
      <c r="M15" s="583"/>
      <c r="N15" s="568">
        <v>0</v>
      </c>
      <c r="O15" s="583"/>
      <c r="P15" s="568">
        <v>0</v>
      </c>
      <c r="Q15" s="584"/>
      <c r="R15" s="568"/>
      <c r="S15" s="583"/>
      <c r="T15" s="568"/>
      <c r="U15" s="584"/>
      <c r="V15" s="585"/>
      <c r="W15" s="584"/>
      <c r="X15" s="585"/>
      <c r="Y15" s="584"/>
      <c r="Z15" s="585"/>
    </row>
    <row r="16" spans="2:26" ht="15" x14ac:dyDescent="0.25">
      <c r="B16" s="586" t="s">
        <v>155</v>
      </c>
      <c r="C16" s="587"/>
      <c r="D16" s="588">
        <f>D5+D6+D7+D15</f>
        <v>8.136000000000001</v>
      </c>
      <c r="E16" s="589"/>
      <c r="F16" s="588">
        <f>F5+F6+F7+F15</f>
        <v>6.8839999999999995</v>
      </c>
      <c r="G16" s="589"/>
      <c r="H16" s="590">
        <f>H5+H6+H7+H15</f>
        <v>6.0430000000000001</v>
      </c>
      <c r="I16" s="589"/>
      <c r="J16" s="590">
        <f>J5+J6+J7+J15</f>
        <v>8.6259999999999994</v>
      </c>
      <c r="K16" s="589"/>
      <c r="L16" s="590">
        <f>L5+L6+L7+L15</f>
        <v>7.5720000000000001</v>
      </c>
      <c r="M16" s="589"/>
      <c r="N16" s="590">
        <f>N5+N6+N7+N15</f>
        <v>11.056000000000001</v>
      </c>
      <c r="O16" s="591"/>
      <c r="P16" s="592">
        <f>P5+P6+P7+P15</f>
        <v>8.1760000000000002</v>
      </c>
      <c r="Q16" s="593"/>
      <c r="R16" s="590">
        <f>R5+R6+R7+R15</f>
        <v>7.801000000000001</v>
      </c>
      <c r="S16" s="591"/>
      <c r="T16" s="592">
        <f>T5+T6+T7+T15</f>
        <v>7.9480000000000004</v>
      </c>
      <c r="U16" s="594"/>
      <c r="V16" s="595">
        <f>V5+V6+V7+V15</f>
        <v>7.2549999999999999</v>
      </c>
      <c r="W16" s="594"/>
      <c r="X16" s="595">
        <f>X5+X6+X7+X15</f>
        <v>7.2549999999999999</v>
      </c>
      <c r="Y16" s="594"/>
      <c r="Z16" s="595">
        <f>Z5+Z6+Z7+Z15</f>
        <v>5.7490000000000006</v>
      </c>
    </row>
    <row r="17" spans="2:26" ht="12.75" customHeight="1" thickBot="1" x14ac:dyDescent="0.25">
      <c r="B17" s="842" t="s">
        <v>211</v>
      </c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843"/>
      <c r="S17" s="843"/>
      <c r="T17" s="843"/>
      <c r="U17" s="843"/>
      <c r="V17" s="843"/>
      <c r="W17" s="843"/>
      <c r="X17" s="843"/>
      <c r="Y17" s="843"/>
      <c r="Z17" s="844"/>
    </row>
    <row r="18" spans="2:26" x14ac:dyDescent="0.2">
      <c r="B18" s="596"/>
    </row>
  </sheetData>
  <mergeCells count="15">
    <mergeCell ref="U3:V3"/>
    <mergeCell ref="B2:Z2"/>
    <mergeCell ref="B17:Z17"/>
    <mergeCell ref="S3:T3"/>
    <mergeCell ref="Q3:R3"/>
    <mergeCell ref="O3:P3"/>
    <mergeCell ref="M3:N3"/>
    <mergeCell ref="I3:J3"/>
    <mergeCell ref="G3:H3"/>
    <mergeCell ref="B3:B4"/>
    <mergeCell ref="C3:D3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luenceContentType xmlns="450547f7-6539-434b-b42d-f11c2ad44738">application/vnd.openxmlformats-officedocument.spreadsheetml.sheet</confluenceContentType>
    <Comment xmlns="450547f7-6539-434b-b42d-f11c2ad44738" xsi:nil="true"/>
    <pageId xmlns="450547f7-6539-434b-b42d-f11c2ad44738">795771696</pageId>
    <confluenceId xmlns="450547f7-6539-434b-b42d-f11c2ad44738">2271898012</confluenc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4E0EB62D21B4B8C78DB92E33DE2BA" ma:contentTypeVersion="6" ma:contentTypeDescription="Create a new document." ma:contentTypeScope="" ma:versionID="87646789e80a0523156b7313114d3aad">
  <xsd:schema xmlns:xsd="http://www.w3.org/2001/XMLSchema" xmlns:xs="http://www.w3.org/2001/XMLSchema" xmlns:p="http://schemas.microsoft.com/office/2006/metadata/properties" xmlns:ns2="bc5f48bf-e0a7-47e9-bf65-df7c58c93bb8" xmlns:ns3="450547f7-6539-434b-b42d-f11c2ad44738" xmlns:ns5="1ece5dd6-3f6b-4e81-b79b-fa096cd5bb64" targetNamespace="http://schemas.microsoft.com/office/2006/metadata/properties" ma:root="true" ma:fieldsID="7d16826a21d50cbab9a0a0f5908a1743" ns2:_="" ns3:_="" ns5:_="">
    <xsd:import namespace="bc5f48bf-e0a7-47e9-bf65-df7c58c93bb8"/>
    <xsd:import namespace="450547f7-6539-434b-b42d-f11c2ad44738"/>
    <xsd:import namespace="1ece5dd6-3f6b-4e81-b79b-fa096cd5b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fluenceId" minOccurs="0"/>
                <xsd:element ref="ns3:pageId" minOccurs="0"/>
                <xsd:element ref="ns3:confluenceContentType" minOccurs="0"/>
                <xsd:element ref="ns3:Commen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f48bf-e0a7-47e9-bf65-df7c58c93b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47f7-6539-434b-b42d-f11c2ad44738" elementFormDefault="qualified">
    <xsd:import namespace="http://schemas.microsoft.com/office/2006/documentManagement/types"/>
    <xsd:import namespace="http://schemas.microsoft.com/office/infopath/2007/PartnerControls"/>
    <xsd:element name="confluenceId" ma:index="11" nillable="true" ma:displayName="confluenceId" ma:internalName="confluenceId">
      <xsd:simpleType>
        <xsd:restriction base="dms:Text">
          <xsd:maxLength value="255"/>
        </xsd:restriction>
      </xsd:simpleType>
    </xsd:element>
    <xsd:element name="pageId" ma:index="12" nillable="true" ma:displayName="pageId" ma:internalName="pageId">
      <xsd:simpleType>
        <xsd:restriction base="dms:Text">
          <xsd:maxLength value="255"/>
        </xsd:restriction>
      </xsd:simpleType>
    </xsd:element>
    <xsd:element name="confluenceContentType" ma:index="13" nillable="true" ma:displayName="confluenceContentType" ma:internalName="confluenceContentType">
      <xsd:simpleType>
        <xsd:restriction base="dms:Text">
          <xsd:maxLength value="255"/>
        </xsd:restriction>
      </xsd:simpleType>
    </xsd:element>
    <xsd:element name="Comment" ma:index="14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e5dd6-3f6b-4e81-b79b-fa096cd5b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3D8A3A-CBC3-45FA-9512-FAFF97EF00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C3821-CCB3-4C34-ADC9-0E6310C54C92}">
  <ds:schemaRefs>
    <ds:schemaRef ds:uri="http://schemas.microsoft.com/office/2006/metadata/properties"/>
    <ds:schemaRef ds:uri="http://schemas.microsoft.com/office/infopath/2007/PartnerControls"/>
    <ds:schemaRef ds:uri="450547f7-6539-434b-b42d-f11c2ad44738"/>
  </ds:schemaRefs>
</ds:datastoreItem>
</file>

<file path=customXml/itemProps3.xml><?xml version="1.0" encoding="utf-8"?>
<ds:datastoreItem xmlns:ds="http://schemas.openxmlformats.org/officeDocument/2006/customXml" ds:itemID="{15FFB819-D37E-400D-839E-163A02D8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f48bf-e0a7-47e9-bf65-df7c58c93bb8"/>
    <ds:schemaRef ds:uri="450547f7-6539-434b-b42d-f11c2ad44738"/>
    <ds:schemaRef ds:uri="1ece5dd6-3f6b-4e81-b79b-fa096cd5b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01B288-3A79-4C7B-98C0-2C79878ADC6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32</vt:i4>
      </vt:variant>
    </vt:vector>
  </HeadingPairs>
  <TitlesOfParts>
    <vt:vector size="57" baseType="lpstr">
      <vt:lpstr>INSTRUCTIONS</vt:lpstr>
      <vt:lpstr>Agency Summary</vt:lpstr>
      <vt:lpstr>Component Summary</vt:lpstr>
      <vt:lpstr>CALFED (pre FY12)</vt:lpstr>
      <vt:lpstr>BOR 12-20</vt:lpstr>
      <vt:lpstr>USACE 12-20</vt:lpstr>
      <vt:lpstr>NRCS 12-20</vt:lpstr>
      <vt:lpstr>NOAA 12-20</vt:lpstr>
      <vt:lpstr>USGS 12-20</vt:lpstr>
      <vt:lpstr>USGS2011</vt:lpstr>
      <vt:lpstr>USGS 2010</vt:lpstr>
      <vt:lpstr>F&amp;WS 12-20</vt:lpstr>
      <vt:lpstr>EPA 12-20</vt:lpstr>
      <vt:lpstr>EPA 2011</vt:lpstr>
      <vt:lpstr>USEPA 2010</vt:lpstr>
      <vt:lpstr>NOAA 2011</vt:lpstr>
      <vt:lpstr>NOAA 2010</vt:lpstr>
      <vt:lpstr>USF&amp;WS 2010</vt:lpstr>
      <vt:lpstr>F&amp;WS 2011</vt:lpstr>
      <vt:lpstr>BOR 2011</vt:lpstr>
      <vt:lpstr>USBR 2010</vt:lpstr>
      <vt:lpstr>USACE 2011</vt:lpstr>
      <vt:lpstr>USACE 2010</vt:lpstr>
      <vt:lpstr>NRCS 2011</vt:lpstr>
      <vt:lpstr>NRCS 2010</vt:lpstr>
      <vt:lpstr>'Agency Summary'!Print_Area</vt:lpstr>
      <vt:lpstr>'BOR 12-20'!Print_Area</vt:lpstr>
      <vt:lpstr>'BOR 2011'!Print_Area</vt:lpstr>
      <vt:lpstr>'Component Summary'!Print_Area</vt:lpstr>
      <vt:lpstr>'EPA 12-20'!Print_Area</vt:lpstr>
      <vt:lpstr>'EPA 2011'!Print_Area</vt:lpstr>
      <vt:lpstr>'F&amp;WS 12-20'!Print_Area</vt:lpstr>
      <vt:lpstr>'F&amp;WS 2011'!Print_Area</vt:lpstr>
      <vt:lpstr>'NOAA 12-20'!Print_Area</vt:lpstr>
      <vt:lpstr>'NOAA 2011'!Print_Area</vt:lpstr>
      <vt:lpstr>'NRCS 12-20'!Print_Area</vt:lpstr>
      <vt:lpstr>'NRCS 2011'!Print_Area</vt:lpstr>
      <vt:lpstr>'USACE 12-20'!Print_Area</vt:lpstr>
      <vt:lpstr>'USACE 2011'!Print_Area</vt:lpstr>
      <vt:lpstr>'USBR 2010'!Print_Area</vt:lpstr>
      <vt:lpstr>'USGS 12-20'!Print_Area</vt:lpstr>
      <vt:lpstr>USGS2011!Print_Area</vt:lpstr>
      <vt:lpstr>'BOR 12-20'!Print_Titles</vt:lpstr>
      <vt:lpstr>'BOR 2011'!Print_Titles</vt:lpstr>
      <vt:lpstr>'Component Summary'!Print_Titles</vt:lpstr>
      <vt:lpstr>'EPA 12-20'!Print_Titles</vt:lpstr>
      <vt:lpstr>'EPA 2011'!Print_Titles</vt:lpstr>
      <vt:lpstr>'F&amp;WS 12-20'!Print_Titles</vt:lpstr>
      <vt:lpstr>'F&amp;WS 2011'!Print_Titles</vt:lpstr>
      <vt:lpstr>'NOAA 12-20'!Print_Titles</vt:lpstr>
      <vt:lpstr>'NOAA 2011'!Print_Titles</vt:lpstr>
      <vt:lpstr>'NRCS 12-20'!Print_Titles</vt:lpstr>
      <vt:lpstr>'NRCS 2011'!Print_Titles</vt:lpstr>
      <vt:lpstr>'USACE 2011'!Print_Titles</vt:lpstr>
      <vt:lpstr>'USBR 2010'!Print_Titles</vt:lpstr>
      <vt:lpstr>'USGS 12-20'!Print_Titles</vt:lpstr>
      <vt:lpstr>USGS2011!Print_Titles</vt:lpstr>
    </vt:vector>
  </TitlesOfParts>
  <Manager/>
  <Company>EOP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lauer_e</dc:creator>
  <cp:keywords/>
  <dc:description/>
  <cp:lastModifiedBy>Lauer, Eric P. EOP/OMB</cp:lastModifiedBy>
  <cp:revision/>
  <dcterms:created xsi:type="dcterms:W3CDTF">2009-03-25T15:41:49Z</dcterms:created>
  <dcterms:modified xsi:type="dcterms:W3CDTF">2022-03-23T21:20:38Z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0x0101006B34E0EB62D21B4B8C78DB92E33DE2BA</vt:lpwstr>
  </property>
</Properties>
</file>